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olors14.xml" ContentType="application/vnd.ms-office.chartcolorstyle+xml"/>
  <Override PartName="/xl/charts/style14.xml" ContentType="application/vnd.ms-office.chartstyle+xml"/>
  <Override PartName="/xl/charts/chart14.xml" ContentType="application/vnd.openxmlformats-officedocument.drawingml.chart+xml"/>
  <Override PartName="/xl/charts/colors13.xml" ContentType="application/vnd.ms-office.chartcolorstyle+xml"/>
  <Override PartName="/xl/charts/style13.xml" ContentType="application/vnd.ms-office.chartstyle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drawings/drawing11.xml" ContentType="application/vnd.openxmlformats-officedocument.drawing+xml"/>
  <Override PartName="/xl/charts/colors10.xml" ContentType="application/vnd.ms-office.chartcolorstyle+xml"/>
  <Override PartName="/xl/worksheets/sheet1.xml" ContentType="application/vnd.openxmlformats-officedocument.spreadsheetml.worksheet+xml"/>
  <Override PartName="/xl/charts/chart10.xml" ContentType="application/vnd.openxmlformats-officedocument.drawingml.chart+xml"/>
  <Override PartName="/xl/charts/colors9.xml" ContentType="application/vnd.ms-office.chartcolorstyle+xml"/>
  <Override PartName="/xl/charts/style9.xml" ContentType="application/vnd.ms-office.chartstyle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drawings/drawing13.xml" ContentType="application/vnd.openxmlformats-officedocument.drawing+xml"/>
  <Override PartName="/xl/charts/colors12.xml" ContentType="application/vnd.ms-office.chartcolorstyle+xml"/>
  <Override PartName="/xl/charts/style12.xml" ContentType="application/vnd.ms-office.chartstyle+xml"/>
  <Override PartName="/xl/charts/chart12.xml" ContentType="application/vnd.openxmlformats-officedocument.drawingml.chart+xml"/>
  <Override PartName="/xl/charts/colors11.xml" ContentType="application/vnd.ms-office.chartcolorstyle+xml"/>
  <Override PartName="/xl/charts/chart9.xml" ContentType="application/vnd.openxmlformats-officedocument.drawingml.chart+xml"/>
  <Override PartName="/xl/charts/style10.xml" ContentType="application/vnd.ms-office.chartstyle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xl/drawings/drawing3.xml" ContentType="application/vnd.openxmlformats-officedocument.drawing+xml"/>
  <Override PartName="/xl/charts/colors2.xml" ContentType="application/vnd.ms-office.chartcolorstyle+xml"/>
  <Override PartName="/xl/charts/style2.xml" ContentType="application/vnd.ms-office.chartstyle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charts/colors3.xml" ContentType="application/vnd.ms-office.chartcolorstyle+xml"/>
  <Override PartName="/xl/drawings/drawing4.xml" ContentType="application/vnd.openxmlformats-officedocument.drawing+xml"/>
  <Override PartName="/xl/charts/style4.xml" ContentType="application/vnd.ms-office.chartstyle+xml"/>
  <Override PartName="/xl/drawings/drawing7.xml" ContentType="application/vnd.openxmlformats-officedocument.drawing+xml"/>
  <Override PartName="/xl/charts/colors6.xml" ContentType="application/vnd.ms-office.chartcolorstyle+xml"/>
  <Override PartName="/xl/charts/style6.xml" ContentType="application/vnd.ms-office.chartstyle+xml"/>
  <Override PartName="/xl/charts/chart4.xml" ContentType="application/vnd.openxmlformats-officedocument.drawingml.chart+xml"/>
  <Override PartName="/xl/charts/colors5.xml" ContentType="application/vnd.ms-office.chartcolorstyle+xml"/>
  <Override PartName="/xl/charts/style5.xml" ContentType="application/vnd.ms-office.chart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drawings/drawing9.xml" ContentType="application/vnd.openxmlformats-officedocument.drawing+xml"/>
  <Override PartName="/xl/charts/colors8.xml" ContentType="application/vnd.ms-office.chartcolorstyle+xml"/>
  <Override PartName="/xl/charts/style8.xml" ContentType="application/vnd.ms-office.chartstyle+xml"/>
  <Override PartName="/xl/charts/chart8.xml" ContentType="application/vnd.openxmlformats-officedocument.drawingml.chart+xml"/>
  <Override PartName="/xl/charts/colors7.xml" ContentType="application/vnd.ms-office.chartcolorstyle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olors4.xml" ContentType="application/vnd.ms-office.chartcolorstyle+xml"/>
  <Override PartName="/xl/drawings/drawing5.xml" ContentType="application/vnd.openxmlformats-officedocument.drawing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xl/connections.xml" ContentType="application/vnd.openxmlformats-officedocument.spreadsheetml.connection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pramemc\SERVICIOS Y PROYECTOS AMBIENTALES S.A\Proyectos - Documentos\PROYECTOS 2017\MOLYMET\IR.EM.17.11.167 Hornos de Tostación, CEMS\"/>
    </mc:Choice>
  </mc:AlternateContent>
  <bookViews>
    <workbookView xWindow="0" yWindow="0" windowWidth="20490" windowHeight="7530" tabRatio="786" firstSheet="3" activeTab="8" xr2:uid="{00000000-000D-0000-FFFF-FFFF00000000}"/>
  </bookViews>
  <sheets>
    <sheet name="molymet 141117 MR" sheetId="42" r:id="rId1"/>
    <sheet name="Planilla O2 MR" sheetId="24" r:id="rId2"/>
    <sheet name="Calculo TR O2 MR" sheetId="25" r:id="rId3"/>
    <sheet name="Estabilidad O2 MR" sheetId="44" r:id="rId4"/>
    <sheet name="Planilla NO MR" sheetId="28" r:id="rId5"/>
    <sheet name="Calculo TR NO MR" sheetId="29" r:id="rId6"/>
    <sheet name="Estabilidad NO MR" sheetId="45" r:id="rId7"/>
    <sheet name="Planilla SO2 MR" sheetId="31" r:id="rId8"/>
    <sheet name="Calculo TR SO2 MR" sheetId="30" r:id="rId9"/>
    <sheet name="Estabilidad SO2 MR" sheetId="46" r:id="rId10"/>
    <sheet name="Datos cems" sheetId="43" r:id="rId11"/>
    <sheet name="Planilla O2 CEMS" sheetId="32" r:id="rId12"/>
    <sheet name="Calculo TR O2 CEMS" sheetId="33" r:id="rId13"/>
    <sheet name="Estabilidad O2 CEMS" sheetId="47" r:id="rId14"/>
    <sheet name="Planilla NO CEMS" sheetId="34" r:id="rId15"/>
    <sheet name="Calculo TR NO CEMS" sheetId="35" r:id="rId16"/>
    <sheet name="Estabilidad NO CEMS" sheetId="48" r:id="rId17"/>
    <sheet name="Planilla SO2A CEMS" sheetId="38" r:id="rId18"/>
    <sheet name="Calculo TR SO2A CEMS" sheetId="39" r:id="rId19"/>
    <sheet name="Estabilidad SO2A CEMS" sheetId="49" r:id="rId20"/>
    <sheet name="Planilla SO2B CEMS" sheetId="40" r:id="rId21"/>
    <sheet name="Calculo TR SO2B CEMS" sheetId="41" r:id="rId22"/>
    <sheet name="Estabilidad SO2B CEMS" sheetId="18" r:id="rId23"/>
  </sheets>
  <definedNames>
    <definedName name="ra_dir_so2" localSheetId="15">#REF!</definedName>
    <definedName name="ra_dir_so2" localSheetId="5">#REF!</definedName>
    <definedName name="ra_dir_so2" localSheetId="12">#REF!</definedName>
    <definedName name="ra_dir_so2" localSheetId="2">#REF!</definedName>
    <definedName name="ra_dir_so2" localSheetId="8">#REF!</definedName>
    <definedName name="ra_dir_so2" localSheetId="18">#REF!</definedName>
    <definedName name="ra_dir_so2" localSheetId="21">#REF!</definedName>
    <definedName name="ra_dir_so2" localSheetId="14">#REF!</definedName>
    <definedName name="ra_dir_so2" localSheetId="4">#REF!</definedName>
    <definedName name="ra_dir_so2" localSheetId="11">#REF!</definedName>
    <definedName name="ra_dir_so2" localSheetId="1">#REF!</definedName>
    <definedName name="ra_dir_so2" localSheetId="7">#REF!</definedName>
    <definedName name="ra_dir_so2" localSheetId="17">#REF!</definedName>
    <definedName name="ra_dir_so2" localSheetId="20">#REF!</definedName>
    <definedName name="ra_dir_so2">#REF!</definedName>
    <definedName name="ra_sist_ini_so2" localSheetId="15">#REF!</definedName>
    <definedName name="ra_sist_ini_so2" localSheetId="5">#REF!</definedName>
    <definedName name="ra_sist_ini_so2" localSheetId="12">#REF!</definedName>
    <definedName name="ra_sist_ini_so2" localSheetId="2">#REF!</definedName>
    <definedName name="ra_sist_ini_so2" localSheetId="8">#REF!</definedName>
    <definedName name="ra_sist_ini_so2" localSheetId="18">#REF!</definedName>
    <definedName name="ra_sist_ini_so2" localSheetId="21">#REF!</definedName>
    <definedName name="ra_sist_ini_so2" localSheetId="14">#REF!</definedName>
    <definedName name="ra_sist_ini_so2" localSheetId="4">#REF!</definedName>
    <definedName name="ra_sist_ini_so2" localSheetId="11">#REF!</definedName>
    <definedName name="ra_sist_ini_so2" localSheetId="1">#REF!</definedName>
    <definedName name="ra_sist_ini_so2" localSheetId="7">#REF!</definedName>
    <definedName name="ra_sist_ini_so2" localSheetId="17">#REF!</definedName>
    <definedName name="ra_sist_ini_so2" localSheetId="20">#REF!</definedName>
    <definedName name="ra_sist_ini_so2">#REF!</definedName>
    <definedName name="rm_direc_so2" localSheetId="15">#REF!</definedName>
    <definedName name="rm_direc_so2" localSheetId="5">#REF!</definedName>
    <definedName name="rm_direc_so2" localSheetId="12">#REF!</definedName>
    <definedName name="rm_direc_so2" localSheetId="2">#REF!</definedName>
    <definedName name="rm_direc_so2" localSheetId="8">#REF!</definedName>
    <definedName name="rm_direc_so2" localSheetId="18">#REF!</definedName>
    <definedName name="rm_direc_so2" localSheetId="21">#REF!</definedName>
    <definedName name="rm_direc_so2" localSheetId="14">#REF!</definedName>
    <definedName name="rm_direc_so2" localSheetId="4">#REF!</definedName>
    <definedName name="rm_direc_so2" localSheetId="11">#REF!</definedName>
    <definedName name="rm_direc_so2" localSheetId="1">#REF!</definedName>
    <definedName name="rm_direc_so2" localSheetId="7">#REF!</definedName>
    <definedName name="rm_direc_so2" localSheetId="17">#REF!</definedName>
    <definedName name="rm_direc_so2" localSheetId="20">#REF!</definedName>
    <definedName name="rm_direc_so2">#REF!</definedName>
    <definedName name="rm_sist_final_so2" localSheetId="15">#REF!</definedName>
    <definedName name="rm_sist_final_so2" localSheetId="5">#REF!</definedName>
    <definedName name="rm_sist_final_so2" localSheetId="12">#REF!</definedName>
    <definedName name="rm_sist_final_so2" localSheetId="2">#REF!</definedName>
    <definedName name="rm_sist_final_so2" localSheetId="8">#REF!</definedName>
    <definedName name="rm_sist_final_so2" localSheetId="18">#REF!</definedName>
    <definedName name="rm_sist_final_so2" localSheetId="21">#REF!</definedName>
    <definedName name="rm_sist_final_so2" localSheetId="14">#REF!</definedName>
    <definedName name="rm_sist_final_so2" localSheetId="4">#REF!</definedName>
    <definedName name="rm_sist_final_so2" localSheetId="11">#REF!</definedName>
    <definedName name="rm_sist_final_so2" localSheetId="1">#REF!</definedName>
    <definedName name="rm_sist_final_so2" localSheetId="7">#REF!</definedName>
    <definedName name="rm_sist_final_so2" localSheetId="17">#REF!</definedName>
    <definedName name="rm_sist_final_so2" localSheetId="20">#REF!</definedName>
    <definedName name="rm_sist_final_so2">#REF!</definedName>
    <definedName name="rm_sist_ini_so2" localSheetId="15">#REF!</definedName>
    <definedName name="rm_sist_ini_so2" localSheetId="5">#REF!</definedName>
    <definedName name="rm_sist_ini_so2" localSheetId="12">#REF!</definedName>
    <definedName name="rm_sist_ini_so2" localSheetId="2">#REF!</definedName>
    <definedName name="rm_sist_ini_so2" localSheetId="8">#REF!</definedName>
    <definedName name="rm_sist_ini_so2" localSheetId="18">#REF!</definedName>
    <definedName name="rm_sist_ini_so2" localSheetId="21">#REF!</definedName>
    <definedName name="rm_sist_ini_so2" localSheetId="14">#REF!</definedName>
    <definedName name="rm_sist_ini_so2" localSheetId="4">#REF!</definedName>
    <definedName name="rm_sist_ini_so2" localSheetId="11">#REF!</definedName>
    <definedName name="rm_sist_ini_so2" localSheetId="1">#REF!</definedName>
    <definedName name="rm_sist_ini_so2" localSheetId="7">#REF!</definedName>
    <definedName name="rm_sist_ini_so2" localSheetId="17">#REF!</definedName>
    <definedName name="rm_sist_ini_so2" localSheetId="20">#REF!</definedName>
    <definedName name="rm_sist_ini_so2">#REF!</definedName>
    <definedName name="z_directo_so2" localSheetId="15">#REF!</definedName>
    <definedName name="z_directo_so2" localSheetId="5">#REF!</definedName>
    <definedName name="z_directo_so2" localSheetId="12">#REF!</definedName>
    <definedName name="z_directo_so2" localSheetId="2">#REF!</definedName>
    <definedName name="z_directo_so2" localSheetId="8">#REF!</definedName>
    <definedName name="z_directo_so2" localSheetId="18">#REF!</definedName>
    <definedName name="z_directo_so2" localSheetId="21">#REF!</definedName>
    <definedName name="z_directo_so2" localSheetId="14">#REF!</definedName>
    <definedName name="z_directo_so2" localSheetId="4">#REF!</definedName>
    <definedName name="z_directo_so2" localSheetId="11">#REF!</definedName>
    <definedName name="z_directo_so2" localSheetId="1">#REF!</definedName>
    <definedName name="z_directo_so2" localSheetId="7">#REF!</definedName>
    <definedName name="z_directo_so2" localSheetId="17">#REF!</definedName>
    <definedName name="z_directo_so2" localSheetId="20">#REF!</definedName>
    <definedName name="z_directo_so2">#REF!</definedName>
    <definedName name="z_sist_final_so2" localSheetId="15">#REF!</definedName>
    <definedName name="z_sist_final_so2" localSheetId="5">#REF!</definedName>
    <definedName name="z_sist_final_so2" localSheetId="12">#REF!</definedName>
    <definedName name="z_sist_final_so2" localSheetId="2">#REF!</definedName>
    <definedName name="z_sist_final_so2" localSheetId="8">#REF!</definedName>
    <definedName name="z_sist_final_so2" localSheetId="18">#REF!</definedName>
    <definedName name="z_sist_final_so2" localSheetId="21">#REF!</definedName>
    <definedName name="z_sist_final_so2" localSheetId="14">#REF!</definedName>
    <definedName name="z_sist_final_so2" localSheetId="4">#REF!</definedName>
    <definedName name="z_sist_final_so2" localSheetId="11">#REF!</definedName>
    <definedName name="z_sist_final_so2" localSheetId="1">#REF!</definedName>
    <definedName name="z_sist_final_so2" localSheetId="7">#REF!</definedName>
    <definedName name="z_sist_final_so2" localSheetId="17">#REF!</definedName>
    <definedName name="z_sist_final_so2" localSheetId="20">#REF!</definedName>
    <definedName name="z_sist_final_so2">#REF!</definedName>
    <definedName name="z_sist_ini_so2" localSheetId="15">#REF!</definedName>
    <definedName name="z_sist_ini_so2" localSheetId="5">#REF!</definedName>
    <definedName name="z_sist_ini_so2" localSheetId="12">#REF!</definedName>
    <definedName name="z_sist_ini_so2" localSheetId="2">#REF!</definedName>
    <definedName name="z_sist_ini_so2" localSheetId="8">#REF!</definedName>
    <definedName name="z_sist_ini_so2" localSheetId="18">#REF!</definedName>
    <definedName name="z_sist_ini_so2" localSheetId="21">#REF!</definedName>
    <definedName name="z_sist_ini_so2" localSheetId="14">#REF!</definedName>
    <definedName name="z_sist_ini_so2" localSheetId="4">#REF!</definedName>
    <definedName name="z_sist_ini_so2" localSheetId="11">#REF!</definedName>
    <definedName name="z_sist_ini_so2" localSheetId="1">#REF!</definedName>
    <definedName name="z_sist_ini_so2" localSheetId="7">#REF!</definedName>
    <definedName name="z_sist_ini_so2" localSheetId="17">#REF!</definedName>
    <definedName name="z_sist_ini_so2" localSheetId="20">#REF!</definedName>
    <definedName name="z_sist_ini_so2">#REF!</definedName>
  </definedNames>
  <calcPr calcId="171027"/>
</workbook>
</file>

<file path=xl/calcChain.xml><?xml version="1.0" encoding="utf-8"?>
<calcChain xmlns="http://schemas.openxmlformats.org/spreadsheetml/2006/main">
  <c r="H38" i="30" l="1"/>
  <c r="H34" i="30"/>
  <c r="H33" i="30"/>
  <c r="H10" i="30"/>
  <c r="H5" i="30"/>
  <c r="G7" i="46"/>
  <c r="G8" i="46"/>
  <c r="G9" i="46"/>
  <c r="F8" i="46"/>
  <c r="F9" i="46"/>
  <c r="H6" i="30"/>
  <c r="C7" i="30"/>
  <c r="F34" i="45"/>
  <c r="H34" i="29"/>
  <c r="H33" i="29"/>
  <c r="H6" i="29"/>
  <c r="H5" i="29"/>
  <c r="F33" i="44"/>
  <c r="F34" i="44"/>
  <c r="F35" i="44"/>
  <c r="F36" i="44"/>
  <c r="F37" i="44"/>
  <c r="H34" i="25"/>
  <c r="H33" i="25"/>
  <c r="A32" i="25"/>
  <c r="H6" i="41"/>
  <c r="F7" i="18"/>
  <c r="G12" i="18"/>
  <c r="F12" i="18"/>
  <c r="E12" i="18"/>
  <c r="E6" i="18"/>
  <c r="E7" i="18"/>
  <c r="E5" i="18"/>
  <c r="E9" i="18"/>
  <c r="E10" i="18"/>
  <c r="E11" i="18"/>
  <c r="E13" i="18"/>
  <c r="E14" i="18"/>
  <c r="E15" i="18"/>
  <c r="E16" i="18"/>
  <c r="E8" i="18"/>
  <c r="D9" i="18"/>
  <c r="D10" i="18"/>
  <c r="D11" i="18"/>
  <c r="D12" i="18"/>
  <c r="D13" i="18"/>
  <c r="D14" i="18"/>
  <c r="D15" i="18"/>
  <c r="D16" i="18"/>
  <c r="D8" i="18"/>
  <c r="H5" i="41"/>
  <c r="H34" i="39"/>
  <c r="H33" i="39"/>
  <c r="H6" i="39"/>
  <c r="H5" i="39"/>
  <c r="H34" i="35"/>
  <c r="H33" i="35"/>
  <c r="H6" i="35"/>
  <c r="H5" i="35"/>
  <c r="H33" i="33"/>
  <c r="H34" i="33"/>
  <c r="H6" i="33"/>
  <c r="H5" i="33"/>
  <c r="L6" i="41" l="1"/>
  <c r="L4" i="41"/>
  <c r="L5" i="41"/>
  <c r="M8" i="41" s="1"/>
  <c r="H10" i="25"/>
  <c r="H5" i="25"/>
  <c r="E6" i="46" l="1"/>
  <c r="E5" i="46"/>
  <c r="H10" i="29"/>
  <c r="F16" i="44"/>
  <c r="H6" i="25"/>
  <c r="L34" i="25"/>
  <c r="L32" i="25"/>
  <c r="C35" i="25"/>
  <c r="H12" i="44"/>
  <c r="H13" i="44"/>
  <c r="H14" i="44"/>
  <c r="H15" i="44"/>
  <c r="H16" i="44"/>
  <c r="H11" i="44"/>
  <c r="G12" i="44"/>
  <c r="G13" i="44"/>
  <c r="G14" i="44"/>
  <c r="G15" i="44"/>
  <c r="G16" i="44"/>
  <c r="G11" i="44"/>
  <c r="F12" i="44"/>
  <c r="F13" i="44"/>
  <c r="F14" i="44"/>
  <c r="F15" i="44"/>
  <c r="F11" i="44"/>
  <c r="E6" i="44"/>
  <c r="E5" i="44"/>
  <c r="D8" i="44"/>
  <c r="D9" i="44"/>
  <c r="D10" i="44"/>
  <c r="D11" i="44"/>
  <c r="D12" i="44"/>
  <c r="D13" i="44"/>
  <c r="D14" i="44"/>
  <c r="D15" i="44"/>
  <c r="D16" i="44"/>
  <c r="E8" i="44"/>
  <c r="E9" i="44"/>
  <c r="E10" i="44"/>
  <c r="E11" i="44"/>
  <c r="E12" i="44"/>
  <c r="E13" i="44"/>
  <c r="E14" i="44"/>
  <c r="E15" i="44"/>
  <c r="E16" i="44"/>
  <c r="E7" i="44"/>
  <c r="D7" i="44"/>
  <c r="C7" i="25"/>
  <c r="C8" i="25"/>
  <c r="C9" i="25"/>
  <c r="C10" i="25"/>
  <c r="C11" i="25"/>
  <c r="C12" i="25"/>
  <c r="C13" i="25"/>
  <c r="C14" i="25"/>
  <c r="H10" i="41"/>
  <c r="H38" i="41"/>
  <c r="L35" i="41"/>
  <c r="H34" i="41"/>
  <c r="H35" i="41"/>
  <c r="H33" i="41"/>
  <c r="F10" i="18"/>
  <c r="H10" i="18"/>
  <c r="C38" i="41"/>
  <c r="C39" i="41"/>
  <c r="C40" i="41"/>
  <c r="C41" i="41"/>
  <c r="C42" i="41"/>
  <c r="C43" i="41"/>
  <c r="C44" i="41"/>
  <c r="C45" i="41"/>
  <c r="C7" i="41"/>
  <c r="K25" i="18"/>
  <c r="E25" i="18"/>
  <c r="H6" i="18"/>
  <c r="K4" i="18"/>
  <c r="F31" i="47"/>
  <c r="H12" i="49"/>
  <c r="H13" i="49"/>
  <c r="H14" i="49"/>
  <c r="H15" i="49"/>
  <c r="H16" i="49"/>
  <c r="H11" i="49"/>
  <c r="G12" i="49"/>
  <c r="G13" i="49"/>
  <c r="G14" i="49"/>
  <c r="G15" i="49"/>
  <c r="G16" i="49"/>
  <c r="G11" i="49"/>
  <c r="F12" i="49"/>
  <c r="F13" i="49"/>
  <c r="F14" i="49"/>
  <c r="F15" i="49"/>
  <c r="F16" i="49"/>
  <c r="F11" i="49"/>
  <c r="H38" i="39"/>
  <c r="L34" i="39"/>
  <c r="M37" i="39" s="1"/>
  <c r="H33" i="49"/>
  <c r="H34" i="49"/>
  <c r="H35" i="49"/>
  <c r="H36" i="49"/>
  <c r="H37" i="49"/>
  <c r="H38" i="49"/>
  <c r="G33" i="49"/>
  <c r="G34" i="49"/>
  <c r="G35" i="49"/>
  <c r="G36" i="49"/>
  <c r="G37" i="49"/>
  <c r="G38" i="49"/>
  <c r="F33" i="49"/>
  <c r="F34" i="49"/>
  <c r="F35" i="49"/>
  <c r="F36" i="49"/>
  <c r="F37" i="49"/>
  <c r="F38" i="49"/>
  <c r="H30" i="49"/>
  <c r="G30" i="49"/>
  <c r="F30" i="49"/>
  <c r="E38" i="49"/>
  <c r="D38" i="49"/>
  <c r="E26" i="49"/>
  <c r="E27" i="49"/>
  <c r="E28" i="49"/>
  <c r="K24" i="49" s="1"/>
  <c r="K26" i="49" s="1"/>
  <c r="G29" i="49" s="1"/>
  <c r="E29" i="49"/>
  <c r="E30" i="49"/>
  <c r="E31" i="49"/>
  <c r="E32" i="49"/>
  <c r="E33" i="49"/>
  <c r="E34" i="49"/>
  <c r="E35" i="49"/>
  <c r="E36" i="49"/>
  <c r="E37" i="49"/>
  <c r="E25" i="49"/>
  <c r="H26" i="49" s="1"/>
  <c r="D37" i="49"/>
  <c r="D26" i="49"/>
  <c r="D27" i="49"/>
  <c r="D28" i="49"/>
  <c r="D29" i="49"/>
  <c r="D30" i="49"/>
  <c r="D31" i="49"/>
  <c r="D32" i="49"/>
  <c r="D33" i="49"/>
  <c r="D34" i="49"/>
  <c r="D35" i="49"/>
  <c r="D36" i="49"/>
  <c r="D25" i="49"/>
  <c r="C46" i="39"/>
  <c r="C47" i="39"/>
  <c r="C48" i="39"/>
  <c r="C49" i="39"/>
  <c r="C38" i="39"/>
  <c r="F6" i="49"/>
  <c r="E6" i="49"/>
  <c r="E5" i="49"/>
  <c r="C7" i="39"/>
  <c r="H27" i="49"/>
  <c r="K25" i="49"/>
  <c r="K4" i="49"/>
  <c r="E25" i="48"/>
  <c r="E6" i="48"/>
  <c r="E5" i="48"/>
  <c r="K4" i="48"/>
  <c r="K25" i="48"/>
  <c r="H38" i="33"/>
  <c r="E25" i="47"/>
  <c r="D27" i="47"/>
  <c r="D28" i="47"/>
  <c r="D29" i="47"/>
  <c r="D30" i="47"/>
  <c r="D31" i="47"/>
  <c r="D32" i="47"/>
  <c r="D33" i="47"/>
  <c r="D34" i="47"/>
  <c r="D35" i="47"/>
  <c r="D36" i="47"/>
  <c r="D37" i="47"/>
  <c r="E27" i="47"/>
  <c r="E28" i="47"/>
  <c r="E29" i="47"/>
  <c r="E30" i="47"/>
  <c r="E31" i="47"/>
  <c r="E32" i="47"/>
  <c r="E33" i="47"/>
  <c r="H33" i="47" s="1"/>
  <c r="E34" i="47"/>
  <c r="F35" i="47" s="1"/>
  <c r="E35" i="47"/>
  <c r="E36" i="47"/>
  <c r="H36" i="47" s="1"/>
  <c r="E37" i="47"/>
  <c r="H37" i="47" s="1"/>
  <c r="E26" i="47"/>
  <c r="D26" i="47"/>
  <c r="E5" i="47"/>
  <c r="F33" i="45"/>
  <c r="K25" i="47"/>
  <c r="K4" i="47"/>
  <c r="K4" i="46"/>
  <c r="E26" i="46"/>
  <c r="K25" i="46"/>
  <c r="E25" i="46"/>
  <c r="H26" i="46" s="1"/>
  <c r="H38" i="29"/>
  <c r="L35" i="29"/>
  <c r="M38" i="29" s="1"/>
  <c r="H30" i="45"/>
  <c r="K25" i="45"/>
  <c r="F28" i="45" s="1"/>
  <c r="E29" i="45"/>
  <c r="E30" i="45"/>
  <c r="E31" i="45"/>
  <c r="E32" i="45"/>
  <c r="H33" i="45" s="1"/>
  <c r="E33" i="45"/>
  <c r="E34" i="45"/>
  <c r="E35" i="45"/>
  <c r="E36" i="45"/>
  <c r="E37" i="45"/>
  <c r="E28" i="45"/>
  <c r="H29" i="45" s="1"/>
  <c r="D29" i="45"/>
  <c r="D30" i="45"/>
  <c r="D31" i="45"/>
  <c r="D32" i="45"/>
  <c r="D33" i="45"/>
  <c r="D34" i="45"/>
  <c r="D35" i="45"/>
  <c r="D36" i="45"/>
  <c r="D37" i="45"/>
  <c r="D28" i="45"/>
  <c r="L6" i="29"/>
  <c r="M9" i="29" s="1"/>
  <c r="H8" i="45"/>
  <c r="F8" i="45"/>
  <c r="F27" i="44"/>
  <c r="F26" i="44"/>
  <c r="K25" i="44"/>
  <c r="K4" i="44"/>
  <c r="F11" i="45"/>
  <c r="E5" i="45"/>
  <c r="E7" i="45"/>
  <c r="E8" i="45"/>
  <c r="H9" i="45" s="1"/>
  <c r="E9" i="45"/>
  <c r="E10" i="45"/>
  <c r="E11" i="45"/>
  <c r="H12" i="45" s="1"/>
  <c r="E12" i="45"/>
  <c r="H13" i="45" s="1"/>
  <c r="E13" i="45"/>
  <c r="F14" i="45" s="1"/>
  <c r="E14" i="45"/>
  <c r="H15" i="45" s="1"/>
  <c r="E15" i="45"/>
  <c r="H16" i="45" s="1"/>
  <c r="E16" i="45"/>
  <c r="F16" i="45" s="1"/>
  <c r="E6" i="45"/>
  <c r="F7" i="45" s="1"/>
  <c r="D7" i="45"/>
  <c r="D8" i="45"/>
  <c r="D9" i="45"/>
  <c r="D10" i="45"/>
  <c r="D11" i="45"/>
  <c r="D12" i="45"/>
  <c r="D13" i="45"/>
  <c r="D14" i="45"/>
  <c r="D15" i="45"/>
  <c r="D16" i="45"/>
  <c r="D6" i="45"/>
  <c r="H37" i="45"/>
  <c r="E27" i="45"/>
  <c r="E26" i="45"/>
  <c r="E25" i="45"/>
  <c r="H26" i="45" s="1"/>
  <c r="K4" i="45"/>
  <c r="H27" i="44"/>
  <c r="H26" i="44"/>
  <c r="E26" i="44"/>
  <c r="E27" i="44"/>
  <c r="E25" i="44"/>
  <c r="F36" i="47" l="1"/>
  <c r="F32" i="47"/>
  <c r="H32" i="47"/>
  <c r="F34" i="47"/>
  <c r="F37" i="47"/>
  <c r="F33" i="47"/>
  <c r="H35" i="47"/>
  <c r="H31" i="47"/>
  <c r="H34" i="47"/>
  <c r="F6" i="18"/>
  <c r="G26" i="49"/>
  <c r="G28" i="49"/>
  <c r="F29" i="49"/>
  <c r="F32" i="49"/>
  <c r="F27" i="49"/>
  <c r="H29" i="49"/>
  <c r="F26" i="49"/>
  <c r="G27" i="49"/>
  <c r="F28" i="49"/>
  <c r="H32" i="49"/>
  <c r="H28" i="49"/>
  <c r="L24" i="49"/>
  <c r="L26" i="49" s="1"/>
  <c r="F6" i="48"/>
  <c r="H6" i="48"/>
  <c r="H6" i="46"/>
  <c r="F26" i="46"/>
  <c r="F6" i="46"/>
  <c r="H14" i="45"/>
  <c r="F6" i="45"/>
  <c r="F12" i="45"/>
  <c r="H7" i="45"/>
  <c r="F9" i="45"/>
  <c r="F15" i="45"/>
  <c r="H6" i="45"/>
  <c r="L24" i="45"/>
  <c r="L26" i="45" s="1"/>
  <c r="G32" i="45" s="1"/>
  <c r="F13" i="45"/>
  <c r="K3" i="45"/>
  <c r="K5" i="45" s="1"/>
  <c r="G6" i="45" s="1"/>
  <c r="H36" i="45"/>
  <c r="F36" i="45"/>
  <c r="F26" i="45"/>
  <c r="F27" i="45"/>
  <c r="F35" i="45"/>
  <c r="F30" i="45"/>
  <c r="F32" i="45"/>
  <c r="F29" i="45"/>
  <c r="F37" i="45"/>
  <c r="G34" i="45"/>
  <c r="H28" i="45"/>
  <c r="G7" i="45"/>
  <c r="G36" i="45"/>
  <c r="G37" i="45"/>
  <c r="H34" i="45"/>
  <c r="H11" i="45"/>
  <c r="H35" i="45"/>
  <c r="H32" i="45"/>
  <c r="G33" i="45"/>
  <c r="L3" i="45"/>
  <c r="L5" i="45" s="1"/>
  <c r="G14" i="45" s="1"/>
  <c r="H27" i="45"/>
  <c r="K24" i="45"/>
  <c r="G32" i="49" l="1"/>
  <c r="G8" i="45"/>
  <c r="K26" i="45"/>
  <c r="G9" i="45"/>
  <c r="G11" i="45"/>
  <c r="G35" i="45"/>
  <c r="G29" i="45"/>
  <c r="G13" i="45"/>
  <c r="G12" i="45"/>
  <c r="G15" i="45"/>
  <c r="G16" i="45"/>
  <c r="G27" i="45"/>
  <c r="G30" i="45" l="1"/>
  <c r="G26" i="45"/>
  <c r="G28" i="45"/>
  <c r="A47" i="30" l="1"/>
  <c r="B47" i="30"/>
  <c r="C47" i="30"/>
  <c r="A48" i="30"/>
  <c r="B48" i="30"/>
  <c r="C48" i="30"/>
  <c r="A17" i="30"/>
  <c r="B17" i="30"/>
  <c r="A18" i="30"/>
  <c r="B18" i="30"/>
  <c r="A19" i="30"/>
  <c r="B19" i="30"/>
  <c r="A20" i="30"/>
  <c r="B20" i="30"/>
  <c r="C12" i="30"/>
  <c r="A45" i="30"/>
  <c r="B45" i="30"/>
  <c r="C45" i="30"/>
  <c r="A46" i="30"/>
  <c r="B46" i="30"/>
  <c r="C46" i="30"/>
  <c r="A17" i="25"/>
  <c r="B17" i="25"/>
  <c r="C17" i="25"/>
  <c r="A18" i="25"/>
  <c r="B18" i="25"/>
  <c r="C18" i="25"/>
  <c r="A19" i="25"/>
  <c r="B19" i="25"/>
  <c r="C19" i="25"/>
  <c r="A20" i="25"/>
  <c r="B20" i="25"/>
  <c r="C20" i="25"/>
  <c r="A19" i="33"/>
  <c r="B19" i="33"/>
  <c r="C19" i="33"/>
  <c r="A20" i="33"/>
  <c r="B20" i="33"/>
  <c r="C20" i="33"/>
  <c r="A21" i="33"/>
  <c r="B21" i="33"/>
  <c r="C21" i="33"/>
  <c r="A17" i="35"/>
  <c r="B17" i="35"/>
  <c r="A18" i="35"/>
  <c r="B18" i="35"/>
  <c r="A19" i="35"/>
  <c r="B19" i="35"/>
  <c r="A20" i="35"/>
  <c r="B20" i="35"/>
  <c r="A21" i="35"/>
  <c r="B21" i="35"/>
  <c r="A45" i="41"/>
  <c r="B45" i="41"/>
  <c r="A46" i="41"/>
  <c r="B46" i="41"/>
  <c r="C46" i="41"/>
  <c r="A47" i="41"/>
  <c r="B47" i="41"/>
  <c r="C47" i="41"/>
  <c r="A48" i="41"/>
  <c r="B48" i="41"/>
  <c r="C48" i="41"/>
  <c r="A49" i="41"/>
  <c r="B49" i="41"/>
  <c r="C49" i="41"/>
  <c r="A45" i="39"/>
  <c r="B45" i="39"/>
  <c r="A46" i="39"/>
  <c r="B46" i="39"/>
  <c r="A47" i="39"/>
  <c r="B47" i="39"/>
  <c r="A48" i="39"/>
  <c r="B48" i="39"/>
  <c r="A49" i="39"/>
  <c r="B49" i="39"/>
  <c r="A49" i="35"/>
  <c r="B49" i="35"/>
  <c r="A45" i="35"/>
  <c r="B45" i="35"/>
  <c r="A46" i="35"/>
  <c r="B46" i="35"/>
  <c r="A47" i="35"/>
  <c r="B47" i="35"/>
  <c r="A48" i="35"/>
  <c r="B48" i="35"/>
  <c r="A45" i="33"/>
  <c r="B45" i="33"/>
  <c r="A46" i="33"/>
  <c r="B46" i="33"/>
  <c r="A47" i="33"/>
  <c r="B47" i="33"/>
  <c r="B511" i="43" l="1"/>
  <c r="B510" i="43"/>
  <c r="B509" i="43"/>
  <c r="B508" i="43"/>
  <c r="B507" i="43"/>
  <c r="B506" i="43"/>
  <c r="B505" i="43"/>
  <c r="B504" i="43"/>
  <c r="B503" i="43"/>
  <c r="B502" i="43"/>
  <c r="B501" i="43"/>
  <c r="B500" i="43"/>
  <c r="B499" i="43"/>
  <c r="B498" i="43"/>
  <c r="B497" i="43"/>
  <c r="B496" i="43"/>
  <c r="B495" i="43"/>
  <c r="B494" i="43"/>
  <c r="B493" i="43"/>
  <c r="B492" i="43"/>
  <c r="B491" i="43"/>
  <c r="B490" i="43"/>
  <c r="B489" i="43"/>
  <c r="B488" i="43"/>
  <c r="B487" i="43"/>
  <c r="B486" i="43"/>
  <c r="B485" i="43"/>
  <c r="B484" i="43"/>
  <c r="B483" i="43"/>
  <c r="B482" i="43"/>
  <c r="B481" i="43"/>
  <c r="B480" i="43"/>
  <c r="B479" i="43"/>
  <c r="B478" i="43"/>
  <c r="B477" i="43"/>
  <c r="B476" i="43"/>
  <c r="B475" i="43"/>
  <c r="B474" i="43"/>
  <c r="B473" i="43"/>
  <c r="B472" i="43"/>
  <c r="B471" i="43"/>
  <c r="B470" i="43"/>
  <c r="B469" i="43"/>
  <c r="B468" i="43"/>
  <c r="B467" i="43"/>
  <c r="B466" i="43"/>
  <c r="B465" i="43"/>
  <c r="B464" i="43"/>
  <c r="B463" i="43"/>
  <c r="B462" i="43"/>
  <c r="B461" i="43"/>
  <c r="B460" i="43"/>
  <c r="B459" i="43"/>
  <c r="B458" i="43"/>
  <c r="B457" i="43"/>
  <c r="B456" i="43"/>
  <c r="B455" i="43"/>
  <c r="B454" i="43"/>
  <c r="B453" i="43"/>
  <c r="B452" i="43"/>
  <c r="B451" i="43"/>
  <c r="B450" i="43"/>
  <c r="B449" i="43"/>
  <c r="B448" i="43"/>
  <c r="B447" i="43"/>
  <c r="B446" i="43"/>
  <c r="B445" i="43"/>
  <c r="B444" i="43"/>
  <c r="B443" i="43"/>
  <c r="B442" i="43"/>
  <c r="B441" i="43"/>
  <c r="B440" i="43"/>
  <c r="B439" i="43"/>
  <c r="B438" i="43"/>
  <c r="B437" i="43"/>
  <c r="B436" i="43"/>
  <c r="B435" i="43"/>
  <c r="B434" i="43"/>
  <c r="B433" i="43"/>
  <c r="B432" i="43"/>
  <c r="B431" i="43"/>
  <c r="B430" i="43"/>
  <c r="B429" i="43"/>
  <c r="B428" i="43"/>
  <c r="B427" i="43"/>
  <c r="B426" i="43"/>
  <c r="B425" i="43"/>
  <c r="B424" i="43"/>
  <c r="B423" i="43"/>
  <c r="B422" i="43"/>
  <c r="B421" i="43"/>
  <c r="B420" i="43"/>
  <c r="B419" i="43"/>
  <c r="B418" i="43"/>
  <c r="B417" i="43"/>
  <c r="B416" i="43"/>
  <c r="B415" i="43"/>
  <c r="B414" i="43"/>
  <c r="B413" i="43"/>
  <c r="B412" i="43"/>
  <c r="B411" i="43"/>
  <c r="B410" i="43"/>
  <c r="B409" i="43"/>
  <c r="B408" i="43"/>
  <c r="B407" i="43"/>
  <c r="B406" i="43"/>
  <c r="B405" i="43"/>
  <c r="B404" i="43"/>
  <c r="B403" i="43"/>
  <c r="B402" i="43"/>
  <c r="B401" i="43"/>
  <c r="B400" i="43"/>
  <c r="B399" i="43"/>
  <c r="B398" i="43"/>
  <c r="B397" i="43"/>
  <c r="B396" i="43"/>
  <c r="B395" i="43"/>
  <c r="B394" i="43"/>
  <c r="B393" i="43"/>
  <c r="B392" i="43"/>
  <c r="B391" i="43"/>
  <c r="B390" i="43"/>
  <c r="B389" i="43"/>
  <c r="B388" i="43"/>
  <c r="B387" i="43"/>
  <c r="B386" i="43"/>
  <c r="B385" i="43"/>
  <c r="B384" i="43"/>
  <c r="B383" i="43"/>
  <c r="B382" i="43"/>
  <c r="B381" i="43"/>
  <c r="B380" i="43"/>
  <c r="B379" i="43"/>
  <c r="B378" i="43"/>
  <c r="B377" i="43"/>
  <c r="B376" i="43"/>
  <c r="B375" i="43"/>
  <c r="B374" i="43"/>
  <c r="B373" i="43"/>
  <c r="B372" i="43"/>
  <c r="B371" i="43"/>
  <c r="B370" i="43"/>
  <c r="B369" i="43"/>
  <c r="B368" i="43"/>
  <c r="B367" i="43"/>
  <c r="B366" i="43"/>
  <c r="B365" i="43"/>
  <c r="B364" i="43"/>
  <c r="B363" i="43"/>
  <c r="B362" i="43"/>
  <c r="B361" i="43"/>
  <c r="B360" i="43"/>
  <c r="B359" i="43"/>
  <c r="B358" i="43"/>
  <c r="B357" i="43"/>
  <c r="B356" i="43"/>
  <c r="B355" i="43"/>
  <c r="B354" i="43"/>
  <c r="B353" i="43"/>
  <c r="B352" i="43"/>
  <c r="B351" i="43"/>
  <c r="B350" i="43"/>
  <c r="B349" i="43"/>
  <c r="B348" i="43"/>
  <c r="B347" i="43"/>
  <c r="B346" i="43"/>
  <c r="B345" i="43"/>
  <c r="B344" i="43"/>
  <c r="B343" i="43"/>
  <c r="B342" i="43"/>
  <c r="B341" i="43"/>
  <c r="B340" i="43"/>
  <c r="B339" i="43"/>
  <c r="B338" i="43"/>
  <c r="B337" i="43"/>
  <c r="B336" i="43"/>
  <c r="B335" i="43"/>
  <c r="B334" i="43"/>
  <c r="B333" i="43"/>
  <c r="B332" i="43"/>
  <c r="B331" i="43"/>
  <c r="B330" i="43"/>
  <c r="B329" i="43"/>
  <c r="B328" i="43"/>
  <c r="B327" i="43"/>
  <c r="B326" i="43"/>
  <c r="B325" i="43"/>
  <c r="B324" i="43"/>
  <c r="B323" i="43"/>
  <c r="B322" i="43"/>
  <c r="B321" i="43"/>
  <c r="B320" i="43"/>
  <c r="B319" i="43"/>
  <c r="B318" i="43"/>
  <c r="B317" i="43"/>
  <c r="B316" i="43"/>
  <c r="B315" i="43"/>
  <c r="B314" i="43"/>
  <c r="B313" i="43"/>
  <c r="B312" i="43"/>
  <c r="B311" i="43"/>
  <c r="B310" i="43"/>
  <c r="B309" i="43"/>
  <c r="B308" i="43"/>
  <c r="B307" i="43"/>
  <c r="B306" i="43"/>
  <c r="B305" i="43"/>
  <c r="B304" i="43"/>
  <c r="B303" i="43"/>
  <c r="B302" i="43"/>
  <c r="B301" i="43"/>
  <c r="B300" i="43"/>
  <c r="B299" i="43"/>
  <c r="B298" i="43"/>
  <c r="B297" i="43"/>
  <c r="B296" i="43"/>
  <c r="B295" i="43"/>
  <c r="B294" i="43"/>
  <c r="B293" i="43"/>
  <c r="B292" i="43"/>
  <c r="B291" i="43"/>
  <c r="B290" i="43"/>
  <c r="B289" i="43"/>
  <c r="B288" i="43"/>
  <c r="B287" i="43"/>
  <c r="B286" i="43"/>
  <c r="B285" i="43"/>
  <c r="B284" i="43"/>
  <c r="B283" i="43"/>
  <c r="B282" i="43"/>
  <c r="B281" i="43"/>
  <c r="B280" i="43"/>
  <c r="B279" i="43"/>
  <c r="B278" i="43"/>
  <c r="B277" i="43"/>
  <c r="B276" i="43"/>
  <c r="B275" i="43"/>
  <c r="B274" i="43"/>
  <c r="B273" i="43"/>
  <c r="B272" i="43"/>
  <c r="B271" i="43"/>
  <c r="B270" i="43"/>
  <c r="B269" i="43"/>
  <c r="B268" i="43"/>
  <c r="B267" i="43"/>
  <c r="B266" i="43"/>
  <c r="B265" i="43"/>
  <c r="B264" i="43"/>
  <c r="B263" i="43"/>
  <c r="B262" i="43"/>
  <c r="B261" i="43"/>
  <c r="B260" i="43"/>
  <c r="B259" i="43"/>
  <c r="B258" i="43"/>
  <c r="B257" i="43"/>
  <c r="B256" i="43"/>
  <c r="B255" i="43"/>
  <c r="B254" i="43"/>
  <c r="B253" i="43"/>
  <c r="B252" i="43"/>
  <c r="B251" i="43"/>
  <c r="B250" i="43"/>
  <c r="B249" i="43"/>
  <c r="B248" i="43"/>
  <c r="B247" i="43"/>
  <c r="B246" i="43"/>
  <c r="B245" i="43"/>
  <c r="B244" i="43"/>
  <c r="B243" i="43"/>
  <c r="B242" i="43"/>
  <c r="B241" i="43"/>
  <c r="B240" i="43"/>
  <c r="B239" i="43"/>
  <c r="B238" i="43"/>
  <c r="B237" i="43"/>
  <c r="B236" i="43"/>
  <c r="B235" i="43"/>
  <c r="B234" i="43"/>
  <c r="B233" i="43"/>
  <c r="B232" i="43"/>
  <c r="B231" i="43"/>
  <c r="B230" i="43"/>
  <c r="B229" i="43"/>
  <c r="B228" i="43"/>
  <c r="B227" i="43"/>
  <c r="B226" i="43"/>
  <c r="B225" i="43"/>
  <c r="B224" i="43"/>
  <c r="B223" i="43"/>
  <c r="B222" i="43"/>
  <c r="B221" i="43"/>
  <c r="B220" i="43"/>
  <c r="B219" i="43"/>
  <c r="B218" i="43"/>
  <c r="B217" i="43"/>
  <c r="B216" i="43"/>
  <c r="B215" i="43"/>
  <c r="B214" i="43"/>
  <c r="B213" i="43"/>
  <c r="B212" i="43"/>
  <c r="B211" i="43"/>
  <c r="B210" i="43"/>
  <c r="B209" i="43"/>
  <c r="B208" i="43"/>
  <c r="B207" i="43"/>
  <c r="B206" i="43"/>
  <c r="B205" i="43"/>
  <c r="B204" i="43"/>
  <c r="B203" i="43"/>
  <c r="B202" i="43"/>
  <c r="B201" i="43"/>
  <c r="B200" i="43"/>
  <c r="B199" i="43"/>
  <c r="B198" i="43"/>
  <c r="B197" i="43"/>
  <c r="B196" i="43"/>
  <c r="B195" i="43"/>
  <c r="B194" i="43"/>
  <c r="B193" i="43"/>
  <c r="B192" i="43"/>
  <c r="B191" i="43"/>
  <c r="B190" i="43"/>
  <c r="B189" i="43"/>
  <c r="B188" i="43"/>
  <c r="B187" i="43"/>
  <c r="B186" i="43"/>
  <c r="B185" i="43"/>
  <c r="B184" i="43"/>
  <c r="B183" i="43"/>
  <c r="B182" i="43"/>
  <c r="B181" i="43"/>
  <c r="B180" i="43"/>
  <c r="B179" i="43"/>
  <c r="B178" i="43"/>
  <c r="B177" i="43"/>
  <c r="B176" i="43"/>
  <c r="B175" i="43"/>
  <c r="B174" i="43"/>
  <c r="B173" i="43"/>
  <c r="B172" i="43"/>
  <c r="B171" i="43"/>
  <c r="B170" i="43"/>
  <c r="B169" i="43"/>
  <c r="B168" i="43"/>
  <c r="B167" i="43"/>
  <c r="B166" i="43"/>
  <c r="B165" i="43"/>
  <c r="B164" i="43"/>
  <c r="B163" i="43"/>
  <c r="B162" i="43"/>
  <c r="B161" i="43"/>
  <c r="B160" i="43"/>
  <c r="B159" i="43"/>
  <c r="B158" i="43"/>
  <c r="B157" i="43"/>
  <c r="B156" i="43"/>
  <c r="B155" i="43"/>
  <c r="B154" i="43"/>
  <c r="B153" i="43"/>
  <c r="B152" i="43"/>
  <c r="B151" i="43"/>
  <c r="B150" i="43"/>
  <c r="B149" i="43"/>
  <c r="B148" i="43"/>
  <c r="B147" i="43"/>
  <c r="B146" i="43"/>
  <c r="B145" i="43"/>
  <c r="B144" i="43"/>
  <c r="B143" i="43"/>
  <c r="B142" i="43"/>
  <c r="B141" i="43"/>
  <c r="B140" i="43"/>
  <c r="B139" i="43"/>
  <c r="B138" i="43"/>
  <c r="B137" i="43"/>
  <c r="B136" i="43"/>
  <c r="B135" i="43"/>
  <c r="B134" i="43"/>
  <c r="B133" i="43"/>
  <c r="B132" i="43"/>
  <c r="B131" i="43"/>
  <c r="B130" i="43"/>
  <c r="B129" i="43"/>
  <c r="B128" i="43"/>
  <c r="B127" i="43"/>
  <c r="B126" i="43"/>
  <c r="B125" i="43"/>
  <c r="B124" i="43"/>
  <c r="B123" i="43"/>
  <c r="B122" i="43"/>
  <c r="B121" i="43"/>
  <c r="B120" i="43"/>
  <c r="B119" i="43"/>
  <c r="B118" i="43"/>
  <c r="B117" i="43"/>
  <c r="B116" i="43"/>
  <c r="B115" i="43"/>
  <c r="B114" i="43"/>
  <c r="B113" i="43"/>
  <c r="B112" i="43"/>
  <c r="B111" i="43"/>
  <c r="B110" i="43"/>
  <c r="B109" i="43"/>
  <c r="B108" i="43"/>
  <c r="B107" i="43"/>
  <c r="B106" i="43"/>
  <c r="B105" i="43"/>
  <c r="B104" i="43"/>
  <c r="B103" i="43"/>
  <c r="B102" i="43"/>
  <c r="B101" i="43"/>
  <c r="B100" i="43"/>
  <c r="B99" i="43"/>
  <c r="B98" i="43"/>
  <c r="B97" i="43"/>
  <c r="B96" i="43"/>
  <c r="B95" i="43"/>
  <c r="B94" i="43"/>
  <c r="B93" i="43"/>
  <c r="B92" i="43"/>
  <c r="B91" i="43"/>
  <c r="B90" i="43"/>
  <c r="B89" i="43"/>
  <c r="B88" i="43"/>
  <c r="B87" i="43"/>
  <c r="B86" i="43"/>
  <c r="B85" i="43"/>
  <c r="B84" i="43"/>
  <c r="B83" i="43"/>
  <c r="B82" i="43"/>
  <c r="B81" i="43"/>
  <c r="B80" i="43"/>
  <c r="B79" i="43"/>
  <c r="B78" i="43"/>
  <c r="B77" i="43"/>
  <c r="B76" i="43"/>
  <c r="B75" i="43"/>
  <c r="B74" i="43"/>
  <c r="B73" i="43"/>
  <c r="B72" i="43"/>
  <c r="B71" i="43"/>
  <c r="B70" i="43"/>
  <c r="B69" i="43"/>
  <c r="B68" i="43"/>
  <c r="B67" i="43"/>
  <c r="B66" i="43"/>
  <c r="B65" i="43"/>
  <c r="B64" i="43"/>
  <c r="B63" i="43"/>
  <c r="B62" i="43"/>
  <c r="B61" i="43"/>
  <c r="B60" i="43"/>
  <c r="B59" i="43"/>
  <c r="B58" i="43"/>
  <c r="B57" i="43"/>
  <c r="B56" i="43"/>
  <c r="B55" i="43"/>
  <c r="B54" i="43"/>
  <c r="B53" i="43"/>
  <c r="B52" i="43"/>
  <c r="B51" i="43"/>
  <c r="B50" i="43"/>
  <c r="B49" i="43"/>
  <c r="B48" i="43"/>
  <c r="B47" i="43"/>
  <c r="B46" i="43"/>
  <c r="B45" i="43"/>
  <c r="B44" i="43"/>
  <c r="B43" i="43"/>
  <c r="B42" i="43"/>
  <c r="B41" i="43"/>
  <c r="B40" i="43"/>
  <c r="B39" i="43"/>
  <c r="B38" i="43"/>
  <c r="B37" i="43"/>
  <c r="B36" i="43"/>
  <c r="B35" i="43"/>
  <c r="B34" i="43"/>
  <c r="B33" i="43"/>
  <c r="B32" i="43"/>
  <c r="B31" i="43"/>
  <c r="B30" i="43"/>
  <c r="B29" i="43"/>
  <c r="B28" i="43"/>
  <c r="B27" i="43"/>
  <c r="B26" i="43"/>
  <c r="B25" i="43"/>
  <c r="B24" i="43"/>
  <c r="B23" i="43"/>
  <c r="B22" i="43"/>
  <c r="B21" i="43"/>
  <c r="B20" i="43"/>
  <c r="B19" i="43"/>
  <c r="B18" i="43"/>
  <c r="B17" i="43"/>
  <c r="B16" i="43"/>
  <c r="B15" i="43"/>
  <c r="B14" i="43"/>
  <c r="B13" i="43"/>
  <c r="B12" i="43"/>
  <c r="B11" i="43"/>
  <c r="B10" i="43"/>
  <c r="B9" i="43"/>
  <c r="B8" i="43"/>
  <c r="B7" i="43"/>
  <c r="B6" i="43"/>
  <c r="B5" i="43"/>
  <c r="B4" i="43"/>
  <c r="B3" i="43"/>
  <c r="B2" i="43"/>
  <c r="B422" i="42"/>
  <c r="B421" i="42"/>
  <c r="B420" i="42"/>
  <c r="B419" i="42"/>
  <c r="B418" i="42"/>
  <c r="B417" i="42"/>
  <c r="B416" i="42"/>
  <c r="B415" i="42"/>
  <c r="B414" i="42"/>
  <c r="B413" i="42"/>
  <c r="B412" i="42"/>
  <c r="B411" i="42"/>
  <c r="B410" i="42"/>
  <c r="B409" i="42"/>
  <c r="B408" i="42"/>
  <c r="B407" i="42"/>
  <c r="B406" i="42"/>
  <c r="B405" i="42"/>
  <c r="B404" i="42"/>
  <c r="B403" i="42"/>
  <c r="B402" i="42"/>
  <c r="B401" i="42"/>
  <c r="B400" i="42"/>
  <c r="B399" i="42"/>
  <c r="B398" i="42"/>
  <c r="B397" i="42"/>
  <c r="B396" i="42"/>
  <c r="B395" i="42"/>
  <c r="B394" i="42"/>
  <c r="B393" i="42"/>
  <c r="B392" i="42"/>
  <c r="B391" i="42"/>
  <c r="B390" i="42"/>
  <c r="B389" i="42"/>
  <c r="B388" i="42"/>
  <c r="B387" i="42"/>
  <c r="B386" i="42"/>
  <c r="B385" i="42"/>
  <c r="B384" i="42"/>
  <c r="B383" i="42"/>
  <c r="B382" i="42"/>
  <c r="B381" i="42"/>
  <c r="B380" i="42"/>
  <c r="B379" i="42"/>
  <c r="B378" i="42"/>
  <c r="B377" i="42"/>
  <c r="B376" i="42"/>
  <c r="B375" i="42"/>
  <c r="B374" i="42"/>
  <c r="B373" i="42"/>
  <c r="B372" i="42"/>
  <c r="B371" i="42"/>
  <c r="B370" i="42"/>
  <c r="B369" i="42"/>
  <c r="B368" i="42"/>
  <c r="B367" i="42"/>
  <c r="B366" i="42"/>
  <c r="B365" i="42"/>
  <c r="B364" i="42"/>
  <c r="B363" i="42"/>
  <c r="B362" i="42"/>
  <c r="B361" i="42"/>
  <c r="B360" i="42"/>
  <c r="B359" i="42"/>
  <c r="B358" i="42"/>
  <c r="B357" i="42"/>
  <c r="B356" i="42"/>
  <c r="B355" i="42"/>
  <c r="B354" i="42"/>
  <c r="B353" i="42"/>
  <c r="B352" i="42"/>
  <c r="B351" i="42"/>
  <c r="B350" i="42"/>
  <c r="B349" i="42"/>
  <c r="B348" i="42"/>
  <c r="B347" i="42"/>
  <c r="B346" i="42"/>
  <c r="B345" i="42"/>
  <c r="B344" i="42"/>
  <c r="B343" i="42"/>
  <c r="B342" i="42"/>
  <c r="B341" i="42"/>
  <c r="B340" i="42"/>
  <c r="B339" i="42"/>
  <c r="B338" i="42"/>
  <c r="B337" i="42"/>
  <c r="B336" i="42"/>
  <c r="B335" i="42"/>
  <c r="B334" i="42"/>
  <c r="B333" i="42"/>
  <c r="B332" i="42"/>
  <c r="B331" i="42"/>
  <c r="B330" i="42"/>
  <c r="B329" i="42"/>
  <c r="B328" i="42"/>
  <c r="B327" i="42"/>
  <c r="B326" i="42"/>
  <c r="B325" i="42"/>
  <c r="B324" i="42"/>
  <c r="B323" i="42"/>
  <c r="B322" i="42"/>
  <c r="B321" i="42"/>
  <c r="B320" i="42"/>
  <c r="B319" i="42"/>
  <c r="B318" i="42"/>
  <c r="B317" i="42"/>
  <c r="B316" i="42"/>
  <c r="B315" i="42"/>
  <c r="B314" i="42"/>
  <c r="B313" i="42"/>
  <c r="B312" i="42"/>
  <c r="B311" i="42"/>
  <c r="B310" i="42"/>
  <c r="B309" i="42"/>
  <c r="B308" i="42"/>
  <c r="B307" i="42"/>
  <c r="B306" i="42"/>
  <c r="B305" i="42"/>
  <c r="B304" i="42"/>
  <c r="B303" i="42"/>
  <c r="B302" i="42"/>
  <c r="B301" i="42"/>
  <c r="B300" i="42"/>
  <c r="B299" i="42"/>
  <c r="B298" i="42"/>
  <c r="B297" i="42"/>
  <c r="B296" i="42"/>
  <c r="B295" i="42"/>
  <c r="B294" i="42"/>
  <c r="B293" i="42"/>
  <c r="B292" i="42"/>
  <c r="B291" i="42"/>
  <c r="B290" i="42"/>
  <c r="B289" i="42"/>
  <c r="B288" i="42"/>
  <c r="B287" i="42"/>
  <c r="B286" i="42"/>
  <c r="B285" i="42"/>
  <c r="B284" i="42"/>
  <c r="B283" i="42"/>
  <c r="B282" i="42"/>
  <c r="B281" i="42"/>
  <c r="B280" i="42"/>
  <c r="B279" i="42"/>
  <c r="B278" i="42"/>
  <c r="B277" i="42"/>
  <c r="B276" i="42"/>
  <c r="B275" i="42"/>
  <c r="B274" i="42"/>
  <c r="B273" i="42"/>
  <c r="B272" i="42"/>
  <c r="B271" i="42"/>
  <c r="B270" i="42"/>
  <c r="B269" i="42"/>
  <c r="B268" i="42"/>
  <c r="B267" i="42"/>
  <c r="B266" i="42"/>
  <c r="B265" i="42"/>
  <c r="B264" i="42"/>
  <c r="B263" i="42"/>
  <c r="B262" i="42"/>
  <c r="B261" i="42"/>
  <c r="B260" i="42"/>
  <c r="B259" i="42"/>
  <c r="B258" i="42"/>
  <c r="B257" i="42"/>
  <c r="B256" i="42"/>
  <c r="B255" i="42"/>
  <c r="B254" i="42"/>
  <c r="B253" i="42"/>
  <c r="B252" i="42"/>
  <c r="B251" i="42"/>
  <c r="B250" i="42"/>
  <c r="B249" i="42"/>
  <c r="B248" i="42"/>
  <c r="B247" i="42"/>
  <c r="B246" i="42"/>
  <c r="B245" i="42"/>
  <c r="B244" i="42"/>
  <c r="B243" i="42"/>
  <c r="B242" i="42"/>
  <c r="B241" i="42"/>
  <c r="B240" i="42"/>
  <c r="B239" i="42"/>
  <c r="B238" i="42"/>
  <c r="B237" i="42"/>
  <c r="B236" i="42"/>
  <c r="B235" i="42"/>
  <c r="B234" i="42"/>
  <c r="B233" i="42"/>
  <c r="B232" i="42"/>
  <c r="B231" i="42"/>
  <c r="B230" i="42"/>
  <c r="B229" i="42"/>
  <c r="B228" i="42"/>
  <c r="B227" i="42"/>
  <c r="B226" i="42"/>
  <c r="B225" i="42"/>
  <c r="B224" i="42"/>
  <c r="B223" i="42"/>
  <c r="B222" i="42"/>
  <c r="B221" i="42"/>
  <c r="B220" i="42"/>
  <c r="B219" i="42"/>
  <c r="B218" i="42"/>
  <c r="B217" i="42"/>
  <c r="B216" i="42"/>
  <c r="B215" i="42"/>
  <c r="B214" i="42"/>
  <c r="B213" i="42"/>
  <c r="B212" i="42"/>
  <c r="B211" i="42"/>
  <c r="B210" i="42"/>
  <c r="B209" i="42"/>
  <c r="B208" i="42"/>
  <c r="B207" i="42"/>
  <c r="B206" i="42"/>
  <c r="B205" i="42"/>
  <c r="B204" i="42"/>
  <c r="B203" i="42"/>
  <c r="B202" i="42"/>
  <c r="B201" i="42"/>
  <c r="B200" i="42"/>
  <c r="B199" i="42"/>
  <c r="B198" i="42"/>
  <c r="B197" i="42"/>
  <c r="B196" i="42"/>
  <c r="B195" i="42"/>
  <c r="B194" i="42"/>
  <c r="B193" i="42"/>
  <c r="B192" i="42"/>
  <c r="B191" i="42"/>
  <c r="B190" i="42"/>
  <c r="B189" i="42"/>
  <c r="B188" i="42"/>
  <c r="B187" i="42"/>
  <c r="B186" i="42"/>
  <c r="B185" i="42"/>
  <c r="B184" i="42"/>
  <c r="B183" i="42"/>
  <c r="B182" i="42"/>
  <c r="B181" i="42"/>
  <c r="B180" i="42"/>
  <c r="B179" i="42"/>
  <c r="B178" i="42"/>
  <c r="B177" i="42"/>
  <c r="B176" i="42"/>
  <c r="B175" i="42"/>
  <c r="B174" i="42"/>
  <c r="B173" i="42"/>
  <c r="B172" i="42"/>
  <c r="B171" i="42"/>
  <c r="B170" i="42"/>
  <c r="B169" i="42"/>
  <c r="B168" i="42"/>
  <c r="B167" i="42"/>
  <c r="B166" i="42"/>
  <c r="B165" i="42"/>
  <c r="B164" i="42"/>
  <c r="B163" i="42"/>
  <c r="B162" i="42"/>
  <c r="B161" i="42"/>
  <c r="B160" i="42"/>
  <c r="B159" i="42"/>
  <c r="B158" i="42"/>
  <c r="B157" i="42"/>
  <c r="B156" i="42"/>
  <c r="B155" i="42"/>
  <c r="B154" i="42"/>
  <c r="B153" i="42"/>
  <c r="B152" i="42"/>
  <c r="B151" i="42"/>
  <c r="B150" i="42"/>
  <c r="B149" i="42"/>
  <c r="B148" i="42"/>
  <c r="B147" i="42"/>
  <c r="B146" i="42"/>
  <c r="B145" i="42"/>
  <c r="B144" i="42"/>
  <c r="B143" i="42"/>
  <c r="B142" i="42"/>
  <c r="B141" i="42"/>
  <c r="B140" i="42"/>
  <c r="B139" i="42"/>
  <c r="B138" i="42"/>
  <c r="B137" i="42"/>
  <c r="B136" i="42"/>
  <c r="B135" i="42"/>
  <c r="B134" i="42"/>
  <c r="B133" i="42"/>
  <c r="B132" i="42"/>
  <c r="B131" i="42"/>
  <c r="B130" i="42"/>
  <c r="B129" i="42"/>
  <c r="B128" i="42"/>
  <c r="B127" i="42"/>
  <c r="B126" i="42"/>
  <c r="B125" i="42"/>
  <c r="B124" i="42"/>
  <c r="B123" i="42"/>
  <c r="B122" i="42"/>
  <c r="B121" i="42"/>
  <c r="B120" i="42"/>
  <c r="B119" i="42"/>
  <c r="B118" i="42"/>
  <c r="B117" i="42"/>
  <c r="B116" i="42"/>
  <c r="B115" i="42"/>
  <c r="B114" i="42"/>
  <c r="B113" i="42"/>
  <c r="B112" i="42"/>
  <c r="B111" i="42"/>
  <c r="B110" i="42"/>
  <c r="B109" i="42"/>
  <c r="B108" i="42"/>
  <c r="B107" i="42"/>
  <c r="B106" i="42"/>
  <c r="B105" i="42"/>
  <c r="B104" i="42"/>
  <c r="B103" i="42"/>
  <c r="B102" i="42"/>
  <c r="B101" i="42"/>
  <c r="B100" i="42"/>
  <c r="B99" i="42"/>
  <c r="B98" i="42"/>
  <c r="B97" i="42"/>
  <c r="B96" i="42"/>
  <c r="B95" i="42"/>
  <c r="B94" i="42"/>
  <c r="B93" i="42"/>
  <c r="B92" i="42"/>
  <c r="B91" i="42"/>
  <c r="B90" i="42"/>
  <c r="B89" i="42"/>
  <c r="B88" i="42"/>
  <c r="B87" i="42"/>
  <c r="B86" i="42"/>
  <c r="B85" i="42"/>
  <c r="B84" i="42"/>
  <c r="B83" i="42"/>
  <c r="B82" i="42"/>
  <c r="B81" i="42"/>
  <c r="B80" i="42"/>
  <c r="B79" i="42"/>
  <c r="B78" i="42"/>
  <c r="B77" i="42"/>
  <c r="B76" i="42"/>
  <c r="B75" i="42"/>
  <c r="B74" i="42"/>
  <c r="B73" i="42"/>
  <c r="B72" i="42"/>
  <c r="B71" i="42"/>
  <c r="B70" i="42"/>
  <c r="B69" i="42"/>
  <c r="B68" i="42"/>
  <c r="B67" i="42"/>
  <c r="B66" i="42"/>
  <c r="B65" i="42"/>
  <c r="B64" i="42"/>
  <c r="B63" i="42"/>
  <c r="B62" i="42"/>
  <c r="B61" i="42"/>
  <c r="B60" i="42"/>
  <c r="B59" i="42"/>
  <c r="B58" i="42"/>
  <c r="B57" i="42"/>
  <c r="B56" i="42"/>
  <c r="B55" i="42"/>
  <c r="B54" i="42"/>
  <c r="B53" i="42"/>
  <c r="B52" i="42"/>
  <c r="B51" i="42"/>
  <c r="B50" i="42"/>
  <c r="B49" i="42"/>
  <c r="B48" i="42"/>
  <c r="B47" i="42"/>
  <c r="B46" i="42"/>
  <c r="B45" i="42"/>
  <c r="B44" i="42"/>
  <c r="B43" i="42"/>
  <c r="B42" i="42"/>
  <c r="B41" i="42"/>
  <c r="B40" i="42"/>
  <c r="B39" i="42"/>
  <c r="B38" i="42"/>
  <c r="B37" i="42"/>
  <c r="B36" i="42"/>
  <c r="B35" i="42"/>
  <c r="B34" i="42"/>
  <c r="B33" i="42"/>
  <c r="B32" i="42"/>
  <c r="B31" i="42"/>
  <c r="B30" i="42"/>
  <c r="B29" i="42"/>
  <c r="B28" i="42"/>
  <c r="B27" i="42"/>
  <c r="B26" i="42"/>
  <c r="B25" i="42"/>
  <c r="B24" i="42"/>
  <c r="B23" i="42"/>
  <c r="B22" i="42"/>
  <c r="B21" i="42"/>
  <c r="B20" i="42"/>
  <c r="B19" i="42"/>
  <c r="B18" i="42"/>
  <c r="B17" i="42"/>
  <c r="B16" i="42"/>
  <c r="B15" i="42"/>
  <c r="B14" i="42"/>
  <c r="B13" i="42"/>
  <c r="B12" i="42"/>
  <c r="B11" i="42"/>
  <c r="B10" i="42"/>
  <c r="B9" i="42"/>
  <c r="B8" i="42"/>
  <c r="B7" i="42"/>
  <c r="B6" i="42"/>
  <c r="B5" i="42"/>
  <c r="B4" i="42"/>
  <c r="B3" i="42"/>
  <c r="B2" i="42"/>
  <c r="A5" i="41" l="1"/>
  <c r="B5" i="41"/>
  <c r="C5" i="41"/>
  <c r="A6" i="41"/>
  <c r="B6" i="41"/>
  <c r="C6" i="41"/>
  <c r="A7" i="41"/>
  <c r="B7" i="41"/>
  <c r="A8" i="41"/>
  <c r="B8" i="41"/>
  <c r="A9" i="41"/>
  <c r="B9" i="41"/>
  <c r="A10" i="41"/>
  <c r="B10" i="41"/>
  <c r="A11" i="41"/>
  <c r="B11" i="41"/>
  <c r="A12" i="41"/>
  <c r="B12" i="41"/>
  <c r="A13" i="41"/>
  <c r="B13" i="41"/>
  <c r="A14" i="41"/>
  <c r="B14" i="41"/>
  <c r="C14" i="41"/>
  <c r="A15" i="41"/>
  <c r="B15" i="41"/>
  <c r="C15" i="41"/>
  <c r="A16" i="41"/>
  <c r="B16" i="41"/>
  <c r="C16" i="41"/>
  <c r="B4" i="41"/>
  <c r="C4" i="41"/>
  <c r="A4" i="41"/>
  <c r="B44" i="41"/>
  <c r="A44" i="41"/>
  <c r="B43" i="41"/>
  <c r="A43" i="41"/>
  <c r="B42" i="41"/>
  <c r="A42" i="41"/>
  <c r="B41" i="41"/>
  <c r="A41" i="41"/>
  <c r="B40" i="41"/>
  <c r="A40" i="41"/>
  <c r="B39" i="41"/>
  <c r="A39" i="41"/>
  <c r="B38" i="41"/>
  <c r="A38" i="41"/>
  <c r="C37" i="41"/>
  <c r="B37" i="41"/>
  <c r="A37" i="41"/>
  <c r="C36" i="41"/>
  <c r="B36" i="41"/>
  <c r="A36" i="41"/>
  <c r="C35" i="41"/>
  <c r="B35" i="41"/>
  <c r="A35" i="41"/>
  <c r="C34" i="41"/>
  <c r="B34" i="41"/>
  <c r="A34" i="41"/>
  <c r="C33" i="41"/>
  <c r="B33" i="41"/>
  <c r="A33" i="41"/>
  <c r="C32" i="41"/>
  <c r="B32" i="41"/>
  <c r="A32" i="41"/>
  <c r="A33" i="39"/>
  <c r="A34" i="39"/>
  <c r="A35" i="39"/>
  <c r="A36" i="39"/>
  <c r="A37" i="39"/>
  <c r="A38" i="39"/>
  <c r="A39" i="39"/>
  <c r="A40" i="39"/>
  <c r="A41" i="39"/>
  <c r="A42" i="39"/>
  <c r="A43" i="39"/>
  <c r="A44" i="39"/>
  <c r="B33" i="39"/>
  <c r="C33" i="39"/>
  <c r="B34" i="39"/>
  <c r="C34" i="39"/>
  <c r="B35" i="39"/>
  <c r="C35" i="39"/>
  <c r="B36" i="39"/>
  <c r="C36" i="39"/>
  <c r="B37" i="39"/>
  <c r="C37" i="39"/>
  <c r="B38" i="39"/>
  <c r="B39" i="39"/>
  <c r="B40" i="39"/>
  <c r="B41" i="39"/>
  <c r="B42" i="39"/>
  <c r="B43" i="39"/>
  <c r="B44" i="39"/>
  <c r="B32" i="39"/>
  <c r="C32" i="39"/>
  <c r="A32" i="39"/>
  <c r="A8" i="39"/>
  <c r="D11" i="49" s="1"/>
  <c r="B8" i="39"/>
  <c r="E11" i="49" s="1"/>
  <c r="A9" i="39"/>
  <c r="B9" i="39"/>
  <c r="E12" i="49" s="1"/>
  <c r="A10" i="39"/>
  <c r="D13" i="49" s="1"/>
  <c r="B10" i="39"/>
  <c r="E13" i="49" s="1"/>
  <c r="A11" i="39"/>
  <c r="D14" i="49" s="1"/>
  <c r="B11" i="39"/>
  <c r="E14" i="49" s="1"/>
  <c r="A12" i="39"/>
  <c r="D15" i="49" s="1"/>
  <c r="B12" i="39"/>
  <c r="A13" i="39"/>
  <c r="D16" i="49" s="1"/>
  <c r="B13" i="39"/>
  <c r="E16" i="49" s="1"/>
  <c r="A14" i="39"/>
  <c r="B14" i="39"/>
  <c r="C14" i="39"/>
  <c r="A15" i="39"/>
  <c r="B15" i="39"/>
  <c r="C15" i="39"/>
  <c r="A16" i="39"/>
  <c r="B16" i="39"/>
  <c r="C16" i="39"/>
  <c r="A5" i="39"/>
  <c r="D8" i="49" s="1"/>
  <c r="B5" i="39"/>
  <c r="E8" i="49" s="1"/>
  <c r="C5" i="39"/>
  <c r="A6" i="39"/>
  <c r="D9" i="49" s="1"/>
  <c r="B6" i="39"/>
  <c r="C6" i="39"/>
  <c r="A7" i="39"/>
  <c r="D10" i="49" s="1"/>
  <c r="B7" i="39"/>
  <c r="E10" i="49" s="1"/>
  <c r="B4" i="39"/>
  <c r="E7" i="49" s="1"/>
  <c r="C4" i="39"/>
  <c r="A4" i="39"/>
  <c r="D7" i="49" s="1"/>
  <c r="B5" i="35"/>
  <c r="E8" i="48" s="1"/>
  <c r="B6" i="35"/>
  <c r="E9" i="48" s="1"/>
  <c r="C6" i="35"/>
  <c r="B7" i="35"/>
  <c r="E10" i="48" s="1"/>
  <c r="B8" i="35"/>
  <c r="E11" i="48" s="1"/>
  <c r="C7" i="35"/>
  <c r="B9" i="35"/>
  <c r="E12" i="48" s="1"/>
  <c r="B10" i="35"/>
  <c r="E13" i="48" s="1"/>
  <c r="B11" i="35"/>
  <c r="E14" i="48" s="1"/>
  <c r="B12" i="35"/>
  <c r="B13" i="35"/>
  <c r="E16" i="48" s="1"/>
  <c r="B14" i="35"/>
  <c r="C12" i="35"/>
  <c r="B15" i="35"/>
  <c r="B16" i="35"/>
  <c r="B4" i="35"/>
  <c r="E7" i="48" s="1"/>
  <c r="A5" i="35"/>
  <c r="D8" i="48" s="1"/>
  <c r="A6" i="35"/>
  <c r="D9" i="48" s="1"/>
  <c r="A7" i="35"/>
  <c r="D10" i="48" s="1"/>
  <c r="A8" i="35"/>
  <c r="D11" i="48" s="1"/>
  <c r="A9" i="35"/>
  <c r="D12" i="48" s="1"/>
  <c r="A10" i="35"/>
  <c r="D13" i="48" s="1"/>
  <c r="A11" i="35"/>
  <c r="D14" i="48" s="1"/>
  <c r="A12" i="35"/>
  <c r="D15" i="48" s="1"/>
  <c r="A13" i="35"/>
  <c r="D16" i="48" s="1"/>
  <c r="A14" i="35"/>
  <c r="A15" i="35"/>
  <c r="A16" i="35"/>
  <c r="A4" i="35"/>
  <c r="D7" i="48" s="1"/>
  <c r="A33" i="35"/>
  <c r="B33" i="35"/>
  <c r="A34" i="35"/>
  <c r="B34" i="35"/>
  <c r="A35" i="35"/>
  <c r="B35" i="35"/>
  <c r="C35" i="35"/>
  <c r="A36" i="35"/>
  <c r="B36" i="35"/>
  <c r="A37" i="35"/>
  <c r="B37" i="35"/>
  <c r="C36" i="35"/>
  <c r="A38" i="35"/>
  <c r="B38" i="35"/>
  <c r="A39" i="35"/>
  <c r="B39" i="35"/>
  <c r="A40" i="35"/>
  <c r="B40" i="35"/>
  <c r="A41" i="35"/>
  <c r="B41" i="35"/>
  <c r="A42" i="35"/>
  <c r="B42" i="35"/>
  <c r="A43" i="35"/>
  <c r="B43" i="35"/>
  <c r="A44" i="35"/>
  <c r="B44" i="35"/>
  <c r="C41" i="35"/>
  <c r="B32" i="35"/>
  <c r="A32" i="35"/>
  <c r="A5" i="33"/>
  <c r="D7" i="47" s="1"/>
  <c r="B5" i="33"/>
  <c r="E7" i="47" s="1"/>
  <c r="C5" i="33"/>
  <c r="A6" i="33"/>
  <c r="D8" i="47" s="1"/>
  <c r="B6" i="33"/>
  <c r="E8" i="47" s="1"/>
  <c r="C6" i="33"/>
  <c r="A7" i="33"/>
  <c r="D9" i="47" s="1"/>
  <c r="B7" i="33"/>
  <c r="C7" i="33"/>
  <c r="A8" i="33"/>
  <c r="D10" i="47" s="1"/>
  <c r="B8" i="33"/>
  <c r="E10" i="47" s="1"/>
  <c r="A9" i="33"/>
  <c r="D11" i="47" s="1"/>
  <c r="B9" i="33"/>
  <c r="E11" i="47" s="1"/>
  <c r="C8" i="33"/>
  <c r="A10" i="33"/>
  <c r="B10" i="33"/>
  <c r="E12" i="47" s="1"/>
  <c r="A11" i="33"/>
  <c r="D13" i="47" s="1"/>
  <c r="B11" i="33"/>
  <c r="E13" i="47" s="1"/>
  <c r="A12" i="33"/>
  <c r="D14" i="47" s="1"/>
  <c r="B12" i="33"/>
  <c r="E14" i="47" s="1"/>
  <c r="A13" i="33"/>
  <c r="D15" i="47" s="1"/>
  <c r="B13" i="33"/>
  <c r="A14" i="33"/>
  <c r="D16" i="47" s="1"/>
  <c r="B14" i="33"/>
  <c r="E16" i="47" s="1"/>
  <c r="A15" i="33"/>
  <c r="B15" i="33"/>
  <c r="A16" i="33"/>
  <c r="B16" i="33"/>
  <c r="C16" i="33"/>
  <c r="A17" i="33"/>
  <c r="B17" i="33"/>
  <c r="C17" i="33"/>
  <c r="A18" i="33"/>
  <c r="B18" i="33"/>
  <c r="C18" i="33"/>
  <c r="B4" i="33"/>
  <c r="E6" i="47" s="1"/>
  <c r="C4" i="33"/>
  <c r="A4" i="33"/>
  <c r="D6" i="47" s="1"/>
  <c r="A33" i="33"/>
  <c r="B33" i="33"/>
  <c r="A34" i="33"/>
  <c r="B34" i="33"/>
  <c r="A35" i="33"/>
  <c r="B35" i="33"/>
  <c r="C35" i="33"/>
  <c r="A36" i="33"/>
  <c r="B36" i="33"/>
  <c r="A37" i="33"/>
  <c r="B37" i="33"/>
  <c r="C36" i="33"/>
  <c r="A38" i="33"/>
  <c r="B38" i="33"/>
  <c r="A39" i="33"/>
  <c r="B39" i="33"/>
  <c r="A40" i="33"/>
  <c r="B40" i="33"/>
  <c r="A41" i="33"/>
  <c r="B41" i="33"/>
  <c r="A42" i="33"/>
  <c r="B42" i="33"/>
  <c r="A43" i="33"/>
  <c r="B43" i="33"/>
  <c r="C41" i="33"/>
  <c r="A44" i="33"/>
  <c r="B44" i="33"/>
  <c r="B32" i="33"/>
  <c r="A32" i="33"/>
  <c r="A33" i="30"/>
  <c r="D28" i="46" s="1"/>
  <c r="B33" i="30"/>
  <c r="E28" i="46" s="1"/>
  <c r="C33" i="30"/>
  <c r="A34" i="30"/>
  <c r="D29" i="46" s="1"/>
  <c r="B34" i="30"/>
  <c r="C34" i="30"/>
  <c r="A35" i="30"/>
  <c r="D30" i="46" s="1"/>
  <c r="B35" i="30"/>
  <c r="E30" i="46" s="1"/>
  <c r="C35" i="30"/>
  <c r="A36" i="30"/>
  <c r="D31" i="46" s="1"/>
  <c r="B36" i="30"/>
  <c r="E31" i="46" s="1"/>
  <c r="C36" i="30"/>
  <c r="A37" i="30"/>
  <c r="D32" i="46" s="1"/>
  <c r="B37" i="30"/>
  <c r="E32" i="46" s="1"/>
  <c r="C37" i="30"/>
  <c r="A38" i="30"/>
  <c r="D33" i="46" s="1"/>
  <c r="B38" i="30"/>
  <c r="E33" i="46" s="1"/>
  <c r="C38" i="30"/>
  <c r="A39" i="30"/>
  <c r="B39" i="30"/>
  <c r="E34" i="46" s="1"/>
  <c r="C39" i="30"/>
  <c r="A40" i="30"/>
  <c r="D35" i="46" s="1"/>
  <c r="B40" i="30"/>
  <c r="C40" i="30"/>
  <c r="A41" i="30"/>
  <c r="D36" i="46" s="1"/>
  <c r="B41" i="30"/>
  <c r="E36" i="46" s="1"/>
  <c r="C41" i="30"/>
  <c r="A42" i="30"/>
  <c r="D37" i="46" s="1"/>
  <c r="B42" i="30"/>
  <c r="E37" i="46" s="1"/>
  <c r="C42" i="30"/>
  <c r="A43" i="30"/>
  <c r="B43" i="30"/>
  <c r="C43" i="30"/>
  <c r="A44" i="30"/>
  <c r="B44" i="30"/>
  <c r="C44" i="30"/>
  <c r="B32" i="30"/>
  <c r="E27" i="46" s="1"/>
  <c r="C32" i="30"/>
  <c r="A32" i="30"/>
  <c r="D27" i="46" s="1"/>
  <c r="A5" i="30"/>
  <c r="D8" i="46" s="1"/>
  <c r="B5" i="30"/>
  <c r="E8" i="46" s="1"/>
  <c r="A6" i="30"/>
  <c r="D9" i="46" s="1"/>
  <c r="B6" i="30"/>
  <c r="A7" i="30"/>
  <c r="D10" i="46" s="1"/>
  <c r="B7" i="30"/>
  <c r="E10" i="46" s="1"/>
  <c r="A8" i="30"/>
  <c r="D11" i="46" s="1"/>
  <c r="B8" i="30"/>
  <c r="E11" i="46" s="1"/>
  <c r="A9" i="30"/>
  <c r="D12" i="46" s="1"/>
  <c r="B9" i="30"/>
  <c r="E12" i="46" s="1"/>
  <c r="A10" i="30"/>
  <c r="D13" i="46" s="1"/>
  <c r="B10" i="30"/>
  <c r="E13" i="46" s="1"/>
  <c r="A11" i="30"/>
  <c r="B11" i="30"/>
  <c r="E14" i="46" s="1"/>
  <c r="A12" i="30"/>
  <c r="D15" i="46" s="1"/>
  <c r="B12" i="30"/>
  <c r="A13" i="30"/>
  <c r="D16" i="46" s="1"/>
  <c r="B13" i="30"/>
  <c r="E16" i="46" s="1"/>
  <c r="A14" i="30"/>
  <c r="B14" i="30"/>
  <c r="A15" i="30"/>
  <c r="B15" i="30"/>
  <c r="A16" i="30"/>
  <c r="B16" i="30"/>
  <c r="B4" i="30"/>
  <c r="E7" i="46" s="1"/>
  <c r="C4" i="30"/>
  <c r="A4" i="30"/>
  <c r="D7" i="46" s="1"/>
  <c r="A33" i="29"/>
  <c r="B33" i="29"/>
  <c r="C33" i="29"/>
  <c r="A34" i="29"/>
  <c r="B34" i="29"/>
  <c r="C34" i="29"/>
  <c r="A35" i="29"/>
  <c r="B35" i="29"/>
  <c r="C35" i="29"/>
  <c r="A36" i="29"/>
  <c r="B36" i="29"/>
  <c r="C36" i="29"/>
  <c r="A37" i="29"/>
  <c r="B37" i="29"/>
  <c r="C37" i="29"/>
  <c r="A38" i="29"/>
  <c r="B38" i="29"/>
  <c r="C38" i="29"/>
  <c r="A39" i="29"/>
  <c r="B39" i="29"/>
  <c r="C39" i="29"/>
  <c r="A40" i="29"/>
  <c r="B40" i="29"/>
  <c r="C40" i="29"/>
  <c r="A41" i="29"/>
  <c r="B41" i="29"/>
  <c r="C41" i="29"/>
  <c r="A42" i="29"/>
  <c r="B42" i="29"/>
  <c r="C42" i="29"/>
  <c r="A43" i="29"/>
  <c r="B43" i="29"/>
  <c r="C43" i="29"/>
  <c r="B32" i="29"/>
  <c r="C32" i="29"/>
  <c r="A32" i="29"/>
  <c r="A5" i="29"/>
  <c r="B5" i="29"/>
  <c r="C5" i="29"/>
  <c r="A6" i="29"/>
  <c r="B6" i="29"/>
  <c r="C6" i="29"/>
  <c r="A7" i="29"/>
  <c r="B7" i="29"/>
  <c r="C7" i="29"/>
  <c r="A8" i="29"/>
  <c r="B8" i="29"/>
  <c r="C8" i="29"/>
  <c r="A9" i="29"/>
  <c r="B9" i="29"/>
  <c r="C9" i="29"/>
  <c r="A10" i="29"/>
  <c r="B10" i="29"/>
  <c r="C10" i="29"/>
  <c r="A11" i="29"/>
  <c r="B11" i="29"/>
  <c r="C11" i="29"/>
  <c r="A12" i="29"/>
  <c r="B12" i="29"/>
  <c r="C12" i="29"/>
  <c r="A13" i="29"/>
  <c r="B13" i="29"/>
  <c r="C13" i="29"/>
  <c r="A14" i="29"/>
  <c r="B14" i="29"/>
  <c r="C14" i="29"/>
  <c r="A15" i="29"/>
  <c r="B15" i="29"/>
  <c r="C15" i="29"/>
  <c r="A16" i="29"/>
  <c r="B16" i="29"/>
  <c r="C16" i="29"/>
  <c r="B4" i="29"/>
  <c r="C4" i="29"/>
  <c r="A4" i="29"/>
  <c r="H35" i="29"/>
  <c r="H36" i="29" s="1"/>
  <c r="H37" i="29" s="1"/>
  <c r="A33" i="25"/>
  <c r="D29" i="44" s="1"/>
  <c r="B33" i="25"/>
  <c r="E29" i="44" s="1"/>
  <c r="C33" i="25"/>
  <c r="A34" i="25"/>
  <c r="D30" i="44" s="1"/>
  <c r="B34" i="25"/>
  <c r="C34" i="25"/>
  <c r="A35" i="25"/>
  <c r="D31" i="44" s="1"/>
  <c r="B35" i="25"/>
  <c r="E31" i="44" s="1"/>
  <c r="A36" i="25"/>
  <c r="D32" i="44" s="1"/>
  <c r="B36" i="25"/>
  <c r="E32" i="44" s="1"/>
  <c r="A37" i="25"/>
  <c r="B37" i="25"/>
  <c r="E33" i="44" s="1"/>
  <c r="A38" i="25"/>
  <c r="D34" i="44" s="1"/>
  <c r="B38" i="25"/>
  <c r="A39" i="25"/>
  <c r="D35" i="44" s="1"/>
  <c r="B39" i="25"/>
  <c r="E35" i="44" s="1"/>
  <c r="A40" i="25"/>
  <c r="D36" i="44" s="1"/>
  <c r="B40" i="25"/>
  <c r="E36" i="44" s="1"/>
  <c r="A41" i="25"/>
  <c r="D37" i="44" s="1"/>
  <c r="B41" i="25"/>
  <c r="E37" i="44" s="1"/>
  <c r="C41" i="25"/>
  <c r="A42" i="25"/>
  <c r="B42" i="25"/>
  <c r="C42" i="25"/>
  <c r="A43" i="25"/>
  <c r="B43" i="25"/>
  <c r="C43" i="25"/>
  <c r="A44" i="25"/>
  <c r="B44" i="25"/>
  <c r="C44" i="25"/>
  <c r="B32" i="25"/>
  <c r="E28" i="44" s="1"/>
  <c r="C32" i="25"/>
  <c r="D28" i="44"/>
  <c r="A5" i="25"/>
  <c r="B5" i="25"/>
  <c r="C5" i="25"/>
  <c r="A6" i="25"/>
  <c r="B6" i="25"/>
  <c r="C6" i="25"/>
  <c r="A7" i="25"/>
  <c r="B7" i="25"/>
  <c r="A8" i="25"/>
  <c r="B8" i="25"/>
  <c r="A9" i="25"/>
  <c r="B9" i="25"/>
  <c r="A10" i="25"/>
  <c r="B10" i="25"/>
  <c r="A11" i="25"/>
  <c r="B11" i="25"/>
  <c r="A12" i="25"/>
  <c r="B12" i="25"/>
  <c r="A13" i="25"/>
  <c r="B13" i="25"/>
  <c r="A14" i="25"/>
  <c r="B14" i="25"/>
  <c r="A15" i="25"/>
  <c r="B15" i="25"/>
  <c r="C15" i="25"/>
  <c r="A16" i="25"/>
  <c r="B16" i="25"/>
  <c r="C16" i="25"/>
  <c r="H14" i="46" l="1"/>
  <c r="F14" i="46"/>
  <c r="H12" i="46"/>
  <c r="F12" i="46"/>
  <c r="H37" i="46"/>
  <c r="F37" i="46"/>
  <c r="H33" i="46"/>
  <c r="F33" i="46"/>
  <c r="H8" i="46"/>
  <c r="F7" i="46"/>
  <c r="H7" i="46"/>
  <c r="E15" i="46"/>
  <c r="L3" i="46" s="1"/>
  <c r="L5" i="46" s="1"/>
  <c r="H11" i="46"/>
  <c r="F11" i="46"/>
  <c r="F15" i="46"/>
  <c r="H13" i="46"/>
  <c r="F13" i="46"/>
  <c r="F27" i="46"/>
  <c r="H27" i="46"/>
  <c r="F28" i="46"/>
  <c r="H28" i="46"/>
  <c r="H34" i="46"/>
  <c r="F34" i="46"/>
  <c r="H35" i="30"/>
  <c r="H36" i="30" s="1"/>
  <c r="H37" i="30" s="1"/>
  <c r="E29" i="46"/>
  <c r="F29" i="46" s="1"/>
  <c r="E35" i="46"/>
  <c r="D34" i="46"/>
  <c r="H32" i="46"/>
  <c r="F32" i="46"/>
  <c r="D14" i="46"/>
  <c r="E9" i="46"/>
  <c r="H9" i="46" s="1"/>
  <c r="F35" i="46"/>
  <c r="D36" i="48"/>
  <c r="D36" i="18"/>
  <c r="D26" i="18"/>
  <c r="D26" i="48"/>
  <c r="D37" i="18"/>
  <c r="D37" i="48"/>
  <c r="E34" i="48"/>
  <c r="E34" i="18"/>
  <c r="D33" i="18"/>
  <c r="D33" i="48"/>
  <c r="D30" i="48"/>
  <c r="D30" i="18"/>
  <c r="E27" i="18"/>
  <c r="E27" i="48"/>
  <c r="H13" i="48"/>
  <c r="F13" i="48"/>
  <c r="D34" i="18"/>
  <c r="D34" i="48"/>
  <c r="E31" i="18"/>
  <c r="E31" i="48"/>
  <c r="E28" i="48"/>
  <c r="E28" i="18"/>
  <c r="D27" i="48"/>
  <c r="D27" i="18"/>
  <c r="E35" i="18"/>
  <c r="E35" i="48"/>
  <c r="E26" i="48"/>
  <c r="E26" i="18"/>
  <c r="E36" i="48"/>
  <c r="E36" i="18"/>
  <c r="D35" i="48"/>
  <c r="D35" i="18"/>
  <c r="E32" i="48"/>
  <c r="E32" i="18"/>
  <c r="D31" i="48"/>
  <c r="D31" i="18"/>
  <c r="E29" i="18"/>
  <c r="E29" i="48"/>
  <c r="D28" i="48"/>
  <c r="D28" i="18"/>
  <c r="E15" i="48"/>
  <c r="F15" i="48" s="1"/>
  <c r="H14" i="48"/>
  <c r="F14" i="48"/>
  <c r="H12" i="48"/>
  <c r="F12" i="48"/>
  <c r="E37" i="18"/>
  <c r="E37" i="48"/>
  <c r="E33" i="18"/>
  <c r="E33" i="48"/>
  <c r="H38" i="35"/>
  <c r="D32" i="48"/>
  <c r="D32" i="18"/>
  <c r="E30" i="48"/>
  <c r="E30" i="18"/>
  <c r="D29" i="48"/>
  <c r="D29" i="18"/>
  <c r="H11" i="48"/>
  <c r="F11" i="48"/>
  <c r="H11" i="47"/>
  <c r="F11" i="47"/>
  <c r="H13" i="47"/>
  <c r="F13" i="47"/>
  <c r="H14" i="47"/>
  <c r="F14" i="47"/>
  <c r="H12" i="47"/>
  <c r="F12" i="47"/>
  <c r="L3" i="44"/>
  <c r="L5" i="44" s="1"/>
  <c r="F9" i="44"/>
  <c r="H9" i="44"/>
  <c r="H37" i="44"/>
  <c r="G37" i="44"/>
  <c r="E34" i="44"/>
  <c r="H33" i="44"/>
  <c r="L24" i="44"/>
  <c r="L26" i="44" s="1"/>
  <c r="G33" i="44" s="1"/>
  <c r="H36" i="44"/>
  <c r="G36" i="44"/>
  <c r="H34" i="44"/>
  <c r="E30" i="44"/>
  <c r="K24" i="44" s="1"/>
  <c r="K26" i="44" s="1"/>
  <c r="F8" i="44"/>
  <c r="H8" i="44"/>
  <c r="F29" i="44"/>
  <c r="H28" i="44"/>
  <c r="F28" i="44"/>
  <c r="H29" i="44"/>
  <c r="H38" i="25"/>
  <c r="D33" i="44"/>
  <c r="H32" i="44"/>
  <c r="F32" i="44"/>
  <c r="G32" i="44"/>
  <c r="H7" i="18"/>
  <c r="F8" i="18"/>
  <c r="H8" i="18"/>
  <c r="H15" i="18"/>
  <c r="F16" i="18"/>
  <c r="H16" i="18"/>
  <c r="H14" i="18"/>
  <c r="F14" i="18"/>
  <c r="H12" i="18"/>
  <c r="L3" i="18"/>
  <c r="L5" i="18" s="1"/>
  <c r="G13" i="18" s="1"/>
  <c r="H13" i="18"/>
  <c r="F13" i="18"/>
  <c r="K3" i="18"/>
  <c r="K5" i="18" s="1"/>
  <c r="G10" i="18" s="1"/>
  <c r="H10" i="39"/>
  <c r="D12" i="49"/>
  <c r="E9" i="49"/>
  <c r="H9" i="49" s="1"/>
  <c r="F8" i="49"/>
  <c r="F7" i="49"/>
  <c r="E15" i="49"/>
  <c r="H7" i="39"/>
  <c r="H8" i="39" s="1"/>
  <c r="H9" i="39" s="1"/>
  <c r="L5" i="39" s="1"/>
  <c r="M8" i="39" s="1"/>
  <c r="H6" i="49"/>
  <c r="H7" i="49"/>
  <c r="H8" i="49"/>
  <c r="H8" i="48"/>
  <c r="F7" i="48"/>
  <c r="F8" i="48"/>
  <c r="H7" i="48"/>
  <c r="H10" i="35"/>
  <c r="K3" i="48"/>
  <c r="K5" i="48" s="1"/>
  <c r="F9" i="48"/>
  <c r="H9" i="48"/>
  <c r="E15" i="47"/>
  <c r="E9" i="47"/>
  <c r="H9" i="47" s="1"/>
  <c r="H10" i="33"/>
  <c r="D12" i="47"/>
  <c r="H8" i="47"/>
  <c r="F8" i="47"/>
  <c r="H26" i="47"/>
  <c r="F26" i="47"/>
  <c r="K24" i="47"/>
  <c r="K26" i="47" s="1"/>
  <c r="G29" i="47" s="1"/>
  <c r="F28" i="47"/>
  <c r="H28" i="47"/>
  <c r="H7" i="47"/>
  <c r="F7" i="47"/>
  <c r="H27" i="47"/>
  <c r="F27" i="47"/>
  <c r="F6" i="47"/>
  <c r="H6" i="47"/>
  <c r="L24" i="47"/>
  <c r="L26" i="47" s="1"/>
  <c r="H29" i="47"/>
  <c r="F29" i="47"/>
  <c r="H7" i="41"/>
  <c r="H8" i="41" s="1"/>
  <c r="H7" i="30"/>
  <c r="H8" i="30" s="1"/>
  <c r="H9" i="30" s="1"/>
  <c r="H7" i="33"/>
  <c r="H8" i="33" s="1"/>
  <c r="H9" i="33" s="1"/>
  <c r="H36" i="41"/>
  <c r="H37" i="41" s="1"/>
  <c r="H35" i="39"/>
  <c r="H36" i="39" s="1"/>
  <c r="H37" i="39" s="1"/>
  <c r="H7" i="35"/>
  <c r="H8" i="35" s="1"/>
  <c r="H9" i="35" s="1"/>
  <c r="H35" i="35"/>
  <c r="H36" i="35" s="1"/>
  <c r="H37" i="35" s="1"/>
  <c r="H35" i="33"/>
  <c r="H36" i="33" s="1"/>
  <c r="H37" i="33" s="1"/>
  <c r="H7" i="29"/>
  <c r="H8" i="29" s="1"/>
  <c r="H9" i="29" s="1"/>
  <c r="A4" i="25"/>
  <c r="B4" i="25"/>
  <c r="C4" i="25"/>
  <c r="H15" i="46" l="1"/>
  <c r="K24" i="46"/>
  <c r="K26" i="46" s="1"/>
  <c r="G27" i="46" s="1"/>
  <c r="H29" i="46"/>
  <c r="L33" i="30"/>
  <c r="M36" i="30" s="1"/>
  <c r="G14" i="46"/>
  <c r="G11" i="46"/>
  <c r="G15" i="46"/>
  <c r="G13" i="46"/>
  <c r="G12" i="46"/>
  <c r="K3" i="46"/>
  <c r="K5" i="46" s="1"/>
  <c r="H36" i="46"/>
  <c r="F36" i="46"/>
  <c r="L24" i="46"/>
  <c r="L26" i="46" s="1"/>
  <c r="G36" i="46" s="1"/>
  <c r="G28" i="46"/>
  <c r="G26" i="46"/>
  <c r="H35" i="46"/>
  <c r="F30" i="46"/>
  <c r="H30" i="46"/>
  <c r="G30" i="46"/>
  <c r="H16" i="46"/>
  <c r="F16" i="46"/>
  <c r="G16" i="46"/>
  <c r="G29" i="46"/>
  <c r="L3" i="48"/>
  <c r="L5" i="48" s="1"/>
  <c r="G13" i="48" s="1"/>
  <c r="G12" i="48"/>
  <c r="H27" i="18"/>
  <c r="H26" i="18"/>
  <c r="F27" i="18"/>
  <c r="F26" i="18"/>
  <c r="K24" i="18"/>
  <c r="K26" i="18" s="1"/>
  <c r="G27" i="18" s="1"/>
  <c r="F32" i="48"/>
  <c r="H32" i="48"/>
  <c r="H35" i="18"/>
  <c r="F35" i="18"/>
  <c r="G11" i="48"/>
  <c r="H31" i="18"/>
  <c r="F31" i="18"/>
  <c r="G14" i="48"/>
  <c r="G16" i="48"/>
  <c r="H16" i="48"/>
  <c r="F16" i="48"/>
  <c r="H33" i="18"/>
  <c r="L24" i="18"/>
  <c r="L26" i="18" s="1"/>
  <c r="G37" i="18" s="1"/>
  <c r="F33" i="18"/>
  <c r="H37" i="18"/>
  <c r="F37" i="18"/>
  <c r="H26" i="48"/>
  <c r="K24" i="48"/>
  <c r="K26" i="48" s="1"/>
  <c r="G29" i="48" s="1"/>
  <c r="F27" i="48"/>
  <c r="H27" i="48"/>
  <c r="F26" i="48"/>
  <c r="H32" i="18"/>
  <c r="F32" i="18"/>
  <c r="H15" i="48"/>
  <c r="H35" i="48"/>
  <c r="F35" i="48"/>
  <c r="H31" i="48"/>
  <c r="F31" i="48"/>
  <c r="H34" i="48"/>
  <c r="F34" i="48"/>
  <c r="H33" i="48"/>
  <c r="F33" i="48"/>
  <c r="L24" i="48"/>
  <c r="L26" i="48" s="1"/>
  <c r="G32" i="48" s="1"/>
  <c r="H37" i="48"/>
  <c r="F37" i="48"/>
  <c r="H36" i="48"/>
  <c r="F36" i="48"/>
  <c r="H29" i="18"/>
  <c r="F29" i="18"/>
  <c r="G29" i="18"/>
  <c r="H28" i="48"/>
  <c r="F28" i="48"/>
  <c r="F34" i="18"/>
  <c r="H34" i="18"/>
  <c r="H36" i="18"/>
  <c r="F36" i="18"/>
  <c r="F29" i="48"/>
  <c r="H29" i="48"/>
  <c r="G15" i="48"/>
  <c r="F28" i="18"/>
  <c r="H28" i="18"/>
  <c r="G28" i="18"/>
  <c r="H16" i="47"/>
  <c r="F16" i="47"/>
  <c r="F15" i="47"/>
  <c r="G36" i="47"/>
  <c r="G37" i="47"/>
  <c r="G34" i="47"/>
  <c r="G32" i="47"/>
  <c r="G33" i="47"/>
  <c r="G35" i="47"/>
  <c r="G31" i="47"/>
  <c r="H15" i="47"/>
  <c r="G26" i="44"/>
  <c r="G27" i="44"/>
  <c r="G28" i="44"/>
  <c r="G29" i="44"/>
  <c r="H30" i="44"/>
  <c r="F30" i="44"/>
  <c r="K3" i="44"/>
  <c r="K5" i="44" s="1"/>
  <c r="G7" i="44" s="1"/>
  <c r="F6" i="44"/>
  <c r="F7" i="44"/>
  <c r="H6" i="44"/>
  <c r="H7" i="44"/>
  <c r="G34" i="44"/>
  <c r="H35" i="44"/>
  <c r="G35" i="44"/>
  <c r="G16" i="18"/>
  <c r="G6" i="18"/>
  <c r="G8" i="18"/>
  <c r="G7" i="18"/>
  <c r="H9" i="18"/>
  <c r="H9" i="41"/>
  <c r="M38" i="41" s="1"/>
  <c r="G9" i="18"/>
  <c r="G14" i="18"/>
  <c r="F15" i="18"/>
  <c r="G15" i="18"/>
  <c r="F9" i="18"/>
  <c r="F9" i="49"/>
  <c r="K3" i="49"/>
  <c r="K5" i="49" s="1"/>
  <c r="G6" i="49"/>
  <c r="L3" i="49"/>
  <c r="L5" i="49" s="1"/>
  <c r="G7" i="49"/>
  <c r="G6" i="48"/>
  <c r="G7" i="48"/>
  <c r="G8" i="48"/>
  <c r="G9" i="48"/>
  <c r="F9" i="47"/>
  <c r="L3" i="47"/>
  <c r="L5" i="47" s="1"/>
  <c r="G15" i="47" s="1"/>
  <c r="G27" i="47"/>
  <c r="K3" i="47"/>
  <c r="K5" i="47" s="1"/>
  <c r="G28" i="47"/>
  <c r="G26" i="47"/>
  <c r="H35" i="25"/>
  <c r="H36" i="25" s="1"/>
  <c r="H37" i="25" s="1"/>
  <c r="L33" i="25" s="1"/>
  <c r="M36" i="25" s="1"/>
  <c r="H7" i="25"/>
  <c r="H8" i="25" s="1"/>
  <c r="H9" i="25" s="1"/>
  <c r="G35" i="46" l="1"/>
  <c r="G33" i="46"/>
  <c r="G34" i="46"/>
  <c r="G37" i="46"/>
  <c r="G32" i="46"/>
  <c r="G6" i="46"/>
  <c r="G36" i="18"/>
  <c r="G32" i="18"/>
  <c r="G34" i="18"/>
  <c r="G36" i="48"/>
  <c r="G28" i="48"/>
  <c r="G27" i="48"/>
  <c r="G26" i="18"/>
  <c r="G35" i="48"/>
  <c r="G37" i="48"/>
  <c r="G33" i="48"/>
  <c r="G31" i="48"/>
  <c r="G26" i="48"/>
  <c r="G33" i="18"/>
  <c r="G31" i="18"/>
  <c r="G35" i="18"/>
  <c r="G34" i="48"/>
  <c r="G14" i="47"/>
  <c r="G13" i="47"/>
  <c r="G12" i="47"/>
  <c r="G11" i="47"/>
  <c r="G16" i="47"/>
  <c r="G6" i="44"/>
  <c r="G9" i="44"/>
  <c r="G8" i="44"/>
  <c r="G9" i="49"/>
  <c r="G8" i="49"/>
  <c r="G6" i="47"/>
  <c r="G8" i="47"/>
  <c r="G7" i="47"/>
  <c r="G9" i="4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sulta - 14-11-17-4" description="Conexión a la consulta '14-11-17-4' en el libro." type="5" refreshedVersion="6" background="1" saveData="1">
    <dbPr connection="Provider=Microsoft.Mashup.OleDb.1;Data Source=$Workbook$;Location=14-11-17-4;Extended Properties=&quot;&quot;" command="SELECT * FROM [14-11-17-4]"/>
  </connection>
  <connection id="2" xr16:uid="{00000000-0015-0000-FFFF-FFFF01000000}" keepAlive="1" name="Consulta - cap2 231017" description="Conexión a la consulta 'cap2 231017' en el libro." type="5" refreshedVersion="6" background="1" saveData="1">
    <dbPr connection="Provider=Microsoft.Mashup.OleDb.1;Data Source=$Workbook$;Location=&quot;cap2 231017&quot;;Extended Properties=&quot;&quot;" command="SELECT * FROM [cap2 231017]"/>
  </connection>
  <connection id="3" xr16:uid="{00000000-0015-0000-FFFF-FFFF02000000}" keepAlive="1" name="Consulta - linealidad cap2" description="Conexión a la consulta 'linealidad cap2' en el libro." type="5" refreshedVersion="6" background="1" saveData="1">
    <dbPr connection="Provider=Microsoft.Mashup.OleDb.1;Data Source=$Workbook$;Location=&quot;linealidad cap2&quot;;Extended Properties=&quot;&quot;" command="SELECT * FROM [linealidad cap2]"/>
  </connection>
</connections>
</file>

<file path=xl/sharedStrings.xml><?xml version="1.0" encoding="utf-8"?>
<sst xmlns="http://schemas.openxmlformats.org/spreadsheetml/2006/main" count="942" uniqueCount="136">
  <si>
    <t>Operador test</t>
  </si>
  <si>
    <t>Marca</t>
  </si>
  <si>
    <t>Lectura</t>
  </si>
  <si>
    <t>Nivel Cero</t>
  </si>
  <si>
    <t>Tiempo</t>
  </si>
  <si>
    <t>Observaciones</t>
  </si>
  <si>
    <t>Monitor</t>
  </si>
  <si>
    <t>Datos inst.</t>
  </si>
  <si>
    <t>Nombre Empresa</t>
  </si>
  <si>
    <t>Concentración</t>
  </si>
  <si>
    <t>* inyeccion del gas</t>
  </si>
  <si>
    <t>Valor estable emision chimenea</t>
  </si>
  <si>
    <t>Salto concentación del 95%</t>
  </si>
  <si>
    <t>Valor estable gas de calibración</t>
  </si>
  <si>
    <t>Diferencia valores estables</t>
  </si>
  <si>
    <t>Concentracion tiempo salto</t>
  </si>
  <si>
    <t>ppm</t>
  </si>
  <si>
    <t>min</t>
  </si>
  <si>
    <t>Fecha ensayo</t>
  </si>
  <si>
    <t>Modelo</t>
  </si>
  <si>
    <t>(min)</t>
  </si>
  <si>
    <t>(ppm)</t>
  </si>
  <si>
    <t>Nivel Alto</t>
  </si>
  <si>
    <t>Tiempo ciclo analizador nivel bajo</t>
  </si>
  <si>
    <t>Tiempo ciclo analizador nivel alto</t>
  </si>
  <si>
    <t>Thermo</t>
  </si>
  <si>
    <t>Luis Maureira</t>
  </si>
  <si>
    <t>Servicios y Proyectos Ambientales S.A</t>
  </si>
  <si>
    <t xml:space="preserve">       </t>
  </si>
  <si>
    <t>(desde el punto de inyección hasta el 95%del salto de concentración</t>
  </si>
  <si>
    <t>Tipo de gas</t>
  </si>
  <si>
    <t>Hora</t>
  </si>
  <si>
    <t>(hh:mm)</t>
  </si>
  <si>
    <t>Gas de chimenea</t>
  </si>
  <si>
    <t>Inyección</t>
  </si>
  <si>
    <t>Gas patrón nivel cero</t>
  </si>
  <si>
    <t xml:space="preserve">Criterio estabilidad </t>
  </si>
  <si>
    <t>Conc. Promedio</t>
  </si>
  <si>
    <t>Gas Patrón</t>
  </si>
  <si>
    <t>2% del gas span</t>
  </si>
  <si>
    <t>6% de la conc. Promedio en 6 minutos</t>
  </si>
  <si>
    <t>Nivel bajo</t>
  </si>
  <si>
    <t>Nivel alto</t>
  </si>
  <si>
    <t>VEEC</t>
  </si>
  <si>
    <t>MONITOREO DIA SO2 A (PPM)</t>
  </si>
  <si>
    <t>MONITOREO DIA SO2 B (PPM)</t>
  </si>
  <si>
    <t>MONITOREO DIA NO (PPM)</t>
  </si>
  <si>
    <t>MONITOREO DIA O2 (%)</t>
  </si>
  <si>
    <t>Molymet</t>
  </si>
  <si>
    <t xml:space="preserve">Conc. Gas span (%) </t>
  </si>
  <si>
    <t>Conc. Gas cero (%)</t>
  </si>
  <si>
    <t>rango medio o2 sistema final</t>
  </si>
  <si>
    <t>rango medio so2 sistema ifinal</t>
  </si>
  <si>
    <t>rango medio no sistema final</t>
  </si>
  <si>
    <t>zero no so2 o2 sistema final</t>
  </si>
  <si>
    <t>termino 12c</t>
  </si>
  <si>
    <t>inicio 12c</t>
  </si>
  <si>
    <t>termino 11c</t>
  </si>
  <si>
    <t>inicio 11c</t>
  </si>
  <si>
    <t>termino 10c</t>
  </si>
  <si>
    <t>inicio 10c</t>
  </si>
  <si>
    <t>termino 9c</t>
  </si>
  <si>
    <t>inicio 9c</t>
  </si>
  <si>
    <t>termino 8c</t>
  </si>
  <si>
    <t>inicio 8c</t>
  </si>
  <si>
    <t>termino 7c</t>
  </si>
  <si>
    <t>inicio 7c</t>
  </si>
  <si>
    <t>rango medio o2 sistema intermedio</t>
  </si>
  <si>
    <t>rango medio no sistema intermedio</t>
  </si>
  <si>
    <t>rango medio so2 sistema intermedio</t>
  </si>
  <si>
    <t>zero no so2 o2 sistema intermedio</t>
  </si>
  <si>
    <t>termino 6c</t>
  </si>
  <si>
    <t>inicio 6c</t>
  </si>
  <si>
    <t>termino 5c</t>
  </si>
  <si>
    <t>inicio 5c</t>
  </si>
  <si>
    <t>termino 4c</t>
  </si>
  <si>
    <t>inicio 4c</t>
  </si>
  <si>
    <t>termino 3c</t>
  </si>
  <si>
    <t>inicio 3c</t>
  </si>
  <si>
    <t>termino 2c</t>
  </si>
  <si>
    <t>inicio 2c</t>
  </si>
  <si>
    <t>termino 1c</t>
  </si>
  <si>
    <t>inicio 1c</t>
  </si>
  <si>
    <t xml:space="preserve">rango medio so2 sistema </t>
  </si>
  <si>
    <t xml:space="preserve">rango medio o2 sistema </t>
  </si>
  <si>
    <t>rango alto o2 sistema</t>
  </si>
  <si>
    <t>rango alto no sistema</t>
  </si>
  <si>
    <t>zero nox so2 o2 sistema</t>
  </si>
  <si>
    <t>rango medio so2 directo</t>
  </si>
  <si>
    <t>rango nedio no, rango alto so2 directo</t>
  </si>
  <si>
    <t>rango alto no directo</t>
  </si>
  <si>
    <t>rango medio o2 directo</t>
  </si>
  <si>
    <t>rango alto o2 directo</t>
  </si>
  <si>
    <t>zero nox so2 o2 directo</t>
  </si>
  <si>
    <t>O2_%</t>
  </si>
  <si>
    <t>So2_ppm</t>
  </si>
  <si>
    <t>No_ppm</t>
  </si>
  <si>
    <t>Fecha Hora</t>
  </si>
  <si>
    <t>I</t>
  </si>
  <si>
    <t>410i</t>
  </si>
  <si>
    <t>Oxígeno</t>
  </si>
  <si>
    <t>Fin inyección</t>
  </si>
  <si>
    <t>Inicio Inyección</t>
  </si>
  <si>
    <r>
      <t>Tiempo de Respuesta O</t>
    </r>
    <r>
      <rPr>
        <b/>
        <vertAlign val="subscript"/>
        <sz val="11"/>
        <color theme="1"/>
        <rFont val="Calibri"/>
        <family val="2"/>
        <scheme val="minor"/>
      </rPr>
      <t>2</t>
    </r>
  </si>
  <si>
    <t>Tiempo de Respuesta NO</t>
  </si>
  <si>
    <t>Tiempo de Respuesta SO2</t>
  </si>
  <si>
    <t>Dióxido de Azufre</t>
  </si>
  <si>
    <t>43iHL</t>
  </si>
  <si>
    <t xml:space="preserve">Conc. Gas span (ppm) </t>
  </si>
  <si>
    <t>Conc. Gas cero (ppm)</t>
  </si>
  <si>
    <t>Ensayo de Tiempo Respuesta CEM's</t>
  </si>
  <si>
    <t>Omar Valdez</t>
  </si>
  <si>
    <t>Teledyne</t>
  </si>
  <si>
    <t>3300PA</t>
  </si>
  <si>
    <t>(%)</t>
  </si>
  <si>
    <t>Tiempo de Respuesta O2</t>
  </si>
  <si>
    <t>%</t>
  </si>
  <si>
    <t>Ensayo de Tiempo Respuesta MR</t>
  </si>
  <si>
    <t>48i</t>
  </si>
  <si>
    <t>Óxido de Nitrógeno</t>
  </si>
  <si>
    <t>Tiempo de Respuesta SO2A</t>
  </si>
  <si>
    <t>Tiempo de Respuesta SO2B</t>
  </si>
  <si>
    <t>Fecha Hora plc</t>
  </si>
  <si>
    <t>Hora real MR</t>
  </si>
  <si>
    <t xml:space="preserve">rango medio no rango alto so2 sistema </t>
  </si>
  <si>
    <t>Timestamp FT Historian</t>
  </si>
  <si>
    <t>Hora PLC</t>
  </si>
  <si>
    <t>42iHL</t>
  </si>
  <si>
    <t>Dióxido de Azufre (A)</t>
  </si>
  <si>
    <t>Dióxido de Azufre (B)</t>
  </si>
  <si>
    <t>Hora ofical</t>
  </si>
  <si>
    <t>0,5 ppm</t>
  </si>
  <si>
    <t>x</t>
  </si>
  <si>
    <t>TR</t>
  </si>
  <si>
    <t xml:space="preserve">rango del equipo </t>
  </si>
  <si>
    <t>Gas patrón nivel 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</si>
</sst>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$-F400]h:mm:ss\ AM/PM"/>
    <numFmt numFmtId="166" formatCode="[$-F800]dddd\,\ mmmm\ dd\,\ yyyy"/>
    <numFmt numFmtId="167" formatCode="hh:mm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FFFFFF"/>
      <name val="Arial"/>
      <family val="2"/>
    </font>
    <font>
      <sz val="11"/>
      <color rgb="FF000000"/>
      <name val="Calibri"/>
      <family val="2"/>
    </font>
    <font>
      <b/>
      <vertAlign val="subscript"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3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0" xfId="0" applyBorder="1" applyAlignment="1"/>
    <xf numFmtId="0" fontId="0" fillId="0" borderId="6" xfId="0" applyBorder="1"/>
    <xf numFmtId="0" fontId="0" fillId="0" borderId="20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26" xfId="0" applyBorder="1"/>
    <xf numFmtId="0" fontId="0" fillId="0" borderId="19" xfId="0" applyBorder="1"/>
    <xf numFmtId="2" fontId="0" fillId="0" borderId="5" xfId="0" applyNumberFormat="1" applyBorder="1" applyAlignment="1">
      <alignment horizontal="center"/>
    </xf>
    <xf numFmtId="20" fontId="0" fillId="0" borderId="20" xfId="0" applyNumberForma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/>
    </xf>
    <xf numFmtId="2" fontId="0" fillId="0" borderId="29" xfId="0" applyNumberFormat="1" applyBorder="1" applyAlignment="1">
      <alignment horizontal="center"/>
    </xf>
    <xf numFmtId="0" fontId="0" fillId="0" borderId="23" xfId="0" applyBorder="1"/>
    <xf numFmtId="0" fontId="0" fillId="0" borderId="21" xfId="0" applyBorder="1"/>
    <xf numFmtId="165" fontId="1" fillId="0" borderId="22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167" fontId="0" fillId="0" borderId="1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0" fillId="5" borderId="1" xfId="0" applyNumberForma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/>
    </xf>
    <xf numFmtId="0" fontId="0" fillId="3" borderId="1" xfId="0" applyNumberForma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0" fillId="0" borderId="20" xfId="0" applyNumberForma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/>
    </xf>
    <xf numFmtId="0" fontId="0" fillId="0" borderId="0" xfId="0" applyNumberFormat="1"/>
    <xf numFmtId="20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Fill="1"/>
    <xf numFmtId="0" fontId="0" fillId="0" borderId="7" xfId="0" applyFill="1" applyBorder="1"/>
    <xf numFmtId="0" fontId="0" fillId="0" borderId="7" xfId="0" applyNumberFormat="1" applyFill="1" applyBorder="1"/>
    <xf numFmtId="0" fontId="0" fillId="0" borderId="0" xfId="0" applyFill="1" applyBorder="1"/>
    <xf numFmtId="0" fontId="0" fillId="0" borderId="10" xfId="0" applyNumberFormat="1" applyFill="1" applyBorder="1"/>
    <xf numFmtId="0" fontId="0" fillId="0" borderId="0" xfId="0" applyFill="1" applyBorder="1" applyAlignment="1">
      <alignment horizontal="center" vertical="center"/>
    </xf>
    <xf numFmtId="22" fontId="0" fillId="0" borderId="0" xfId="0" applyNumberFormat="1" applyFill="1"/>
    <xf numFmtId="0" fontId="0" fillId="0" borderId="0" xfId="0" applyNumberFormat="1" applyFill="1"/>
    <xf numFmtId="20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vertical="center" wrapText="1"/>
    </xf>
    <xf numFmtId="2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4" fontId="0" fillId="0" borderId="0" xfId="0" applyNumberFormat="1"/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9" fontId="0" fillId="0" borderId="1" xfId="0" applyNumberFormat="1" applyBorder="1" applyAlignment="1">
      <alignment vertical="center" wrapText="1"/>
    </xf>
    <xf numFmtId="0" fontId="0" fillId="0" borderId="1" xfId="0" applyBorder="1"/>
    <xf numFmtId="164" fontId="0" fillId="0" borderId="1" xfId="0" applyNumberForma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9" fontId="5" fillId="7" borderId="1" xfId="0" applyNumberFormat="1" applyFont="1" applyFill="1" applyBorder="1" applyAlignment="1">
      <alignment horizontal="center" vertical="center" wrapText="1"/>
    </xf>
    <xf numFmtId="22" fontId="0" fillId="0" borderId="0" xfId="0" applyNumberFormat="1"/>
    <xf numFmtId="20" fontId="0" fillId="0" borderId="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167" fontId="0" fillId="9" borderId="1" xfId="0" applyNumberFormat="1" applyFill="1" applyBorder="1" applyAlignment="1">
      <alignment horizontal="center" vertical="center"/>
    </xf>
    <xf numFmtId="0" fontId="0" fillId="9" borderId="1" xfId="0" applyNumberForma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35" xfId="0" applyBorder="1"/>
    <xf numFmtId="0" fontId="0" fillId="0" borderId="25" xfId="0" applyNumberFormat="1" applyFill="1" applyBorder="1"/>
    <xf numFmtId="0" fontId="0" fillId="0" borderId="35" xfId="0" applyBorder="1" applyAlignment="1">
      <alignment vertical="center"/>
    </xf>
    <xf numFmtId="0" fontId="0" fillId="0" borderId="25" xfId="0" applyNumberFormat="1" applyFill="1" applyBorder="1" applyAlignment="1">
      <alignment vertical="center"/>
    </xf>
    <xf numFmtId="0" fontId="1" fillId="0" borderId="35" xfId="0" applyFont="1" applyBorder="1" applyAlignment="1">
      <alignment vertical="center" textRotation="90"/>
    </xf>
    <xf numFmtId="0" fontId="1" fillId="0" borderId="35" xfId="0" applyFont="1" applyBorder="1" applyAlignment="1">
      <alignment textRotation="90"/>
    </xf>
    <xf numFmtId="0" fontId="0" fillId="0" borderId="27" xfId="0" applyBorder="1"/>
    <xf numFmtId="0" fontId="0" fillId="0" borderId="36" xfId="0" applyBorder="1"/>
    <xf numFmtId="0" fontId="0" fillId="0" borderId="20" xfId="0" applyNumberFormat="1" applyFill="1" applyBorder="1"/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22" fontId="0" fillId="0" borderId="0" xfId="0" applyNumberFormat="1" applyAlignment="1">
      <alignment horizontal="center"/>
    </xf>
    <xf numFmtId="0" fontId="0" fillId="9" borderId="1" xfId="0" applyFill="1" applyBorder="1"/>
    <xf numFmtId="20" fontId="0" fillId="9" borderId="1" xfId="0" applyNumberForma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0" borderId="1" xfId="0" applyFill="1" applyBorder="1"/>
    <xf numFmtId="0" fontId="1" fillId="0" borderId="0" xfId="0" applyFont="1" applyBorder="1" applyAlignment="1">
      <alignment vertical="center" textRotation="90"/>
    </xf>
    <xf numFmtId="0" fontId="0" fillId="0" borderId="41" xfId="0" applyBorder="1"/>
    <xf numFmtId="0" fontId="0" fillId="6" borderId="0" xfId="0" applyFill="1"/>
    <xf numFmtId="0" fontId="0" fillId="0" borderId="43" xfId="0" applyFont="1" applyBorder="1" applyAlignment="1">
      <alignment horizontal="center"/>
    </xf>
    <xf numFmtId="0" fontId="0" fillId="0" borderId="44" xfId="0" applyFont="1" applyBorder="1" applyAlignment="1">
      <alignment horizontal="center"/>
    </xf>
    <xf numFmtId="0" fontId="0" fillId="10" borderId="43" xfId="0" applyFont="1" applyFill="1" applyBorder="1" applyAlignment="1">
      <alignment horizontal="center"/>
    </xf>
    <xf numFmtId="0" fontId="0" fillId="10" borderId="44" xfId="0" applyFont="1" applyFill="1" applyBorder="1" applyAlignment="1">
      <alignment horizontal="center"/>
    </xf>
    <xf numFmtId="14" fontId="0" fillId="0" borderId="0" xfId="0" applyNumberFormat="1" applyFill="1"/>
    <xf numFmtId="20" fontId="0" fillId="9" borderId="20" xfId="0" applyNumberFormat="1" applyFill="1" applyBorder="1" applyAlignment="1">
      <alignment horizontal="center" vertical="center"/>
    </xf>
    <xf numFmtId="0" fontId="0" fillId="9" borderId="20" xfId="0" applyNumberFormat="1" applyFill="1" applyBorder="1" applyAlignment="1">
      <alignment horizontal="center" vertical="center"/>
    </xf>
    <xf numFmtId="20" fontId="0" fillId="9" borderId="1" xfId="0" applyNumberFormat="1" applyFill="1" applyBorder="1" applyAlignment="1">
      <alignment horizontal="center" vertical="center"/>
    </xf>
    <xf numFmtId="20" fontId="0" fillId="0" borderId="20" xfId="0" applyNumberFormat="1" applyFill="1" applyBorder="1" applyAlignment="1">
      <alignment horizontal="center" vertical="center"/>
    </xf>
    <xf numFmtId="0" fontId="0" fillId="0" borderId="20" xfId="0" applyNumberFormat="1" applyFill="1" applyBorder="1" applyAlignment="1">
      <alignment horizontal="center" vertical="center"/>
    </xf>
    <xf numFmtId="20" fontId="0" fillId="0" borderId="1" xfId="0" applyNumberFormat="1" applyFill="1" applyBorder="1" applyAlignment="1">
      <alignment horizontal="center" vertical="center"/>
    </xf>
    <xf numFmtId="0" fontId="0" fillId="0" borderId="0" xfId="0" applyNumberFormat="1" applyBorder="1"/>
    <xf numFmtId="0" fontId="0" fillId="9" borderId="1" xfId="0" applyNumberFormat="1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5" fontId="0" fillId="0" borderId="0" xfId="0" applyNumberFormat="1" applyFill="1"/>
    <xf numFmtId="0" fontId="0" fillId="6" borderId="0" xfId="0" applyFill="1" applyAlignment="1">
      <alignment horizontal="center"/>
    </xf>
    <xf numFmtId="0" fontId="0" fillId="0" borderId="0" xfId="0" applyAlignment="1">
      <alignment horizontal="left"/>
    </xf>
    <xf numFmtId="20" fontId="0" fillId="0" borderId="0" xfId="0" applyNumberFormat="1" applyAlignment="1">
      <alignment horizontal="center"/>
    </xf>
    <xf numFmtId="22" fontId="0" fillId="6" borderId="0" xfId="0" applyNumberFormat="1" applyFill="1" applyAlignment="1">
      <alignment horizontal="center"/>
    </xf>
    <xf numFmtId="2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0" fillId="6" borderId="0" xfId="0" applyFill="1" applyAlignment="1">
      <alignment horizontal="left"/>
    </xf>
    <xf numFmtId="20" fontId="0" fillId="0" borderId="0" xfId="0" applyNumberFormat="1" applyFill="1"/>
    <xf numFmtId="0" fontId="0" fillId="0" borderId="1" xfId="0" applyNumberFormat="1" applyFill="1" applyBorder="1" applyAlignment="1">
      <alignment horizontal="center" vertical="center"/>
    </xf>
    <xf numFmtId="0" fontId="0" fillId="6" borderId="0" xfId="0" applyFill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8" borderId="35" xfId="0" applyFill="1" applyBorder="1" applyAlignment="1">
      <alignment horizontal="center" vertical="center" wrapText="1"/>
    </xf>
    <xf numFmtId="0" fontId="0" fillId="8" borderId="0" xfId="0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27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20" xfId="0" applyFont="1" applyFill="1" applyBorder="1" applyAlignment="1">
      <alignment horizontal="center" vertical="center" wrapText="1"/>
    </xf>
    <xf numFmtId="20" fontId="0" fillId="10" borderId="42" xfId="0" applyNumberFormat="1" applyFont="1" applyFill="1" applyBorder="1" applyAlignment="1">
      <alignment horizontal="center"/>
    </xf>
    <xf numFmtId="20" fontId="0" fillId="0" borderId="42" xfId="0" applyNumberFormat="1" applyFont="1" applyBorder="1" applyAlignment="1">
      <alignment horizontal="center"/>
    </xf>
    <xf numFmtId="21" fontId="0" fillId="6" borderId="0" xfId="0" applyNumberFormat="1" applyFill="1" applyAlignment="1">
      <alignment horizontal="center"/>
    </xf>
    <xf numFmtId="0" fontId="0" fillId="0" borderId="0" xfId="0" applyAlignment="1">
      <alignment horizontal="center" wrapText="1"/>
    </xf>
    <xf numFmtId="165" fontId="0" fillId="0" borderId="0" xfId="0" applyNumberFormat="1" applyAlignment="1">
      <alignment horizontal="center"/>
    </xf>
    <xf numFmtId="165" fontId="0" fillId="6" borderId="0" xfId="0" applyNumberFormat="1" applyFill="1" applyAlignment="1">
      <alignment horizontal="center"/>
    </xf>
    <xf numFmtId="0" fontId="0" fillId="0" borderId="0" xfId="0" applyNumberFormat="1" applyAlignment="1">
      <alignment horizontal="center"/>
    </xf>
    <xf numFmtId="20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165" fontId="0" fillId="0" borderId="1" xfId="0" applyNumberFormat="1" applyBorder="1"/>
    <xf numFmtId="2" fontId="0" fillId="0" borderId="1" xfId="0" applyNumberFormat="1" applyBorder="1" applyAlignment="1"/>
    <xf numFmtId="165" fontId="0" fillId="0" borderId="1" xfId="0" applyNumberFormat="1" applyBorder="1" applyAlignment="1">
      <alignment horizontal="center"/>
    </xf>
    <xf numFmtId="0" fontId="1" fillId="11" borderId="1" xfId="0" applyFont="1" applyFill="1" applyBorder="1"/>
    <xf numFmtId="165" fontId="1" fillId="11" borderId="1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0" fillId="0" borderId="34" xfId="0" applyFill="1" applyBorder="1"/>
    <xf numFmtId="167" fontId="0" fillId="3" borderId="1" xfId="0" applyNumberFormat="1" applyFill="1" applyBorder="1" applyAlignment="1">
      <alignment horizontal="center" vertical="center"/>
    </xf>
    <xf numFmtId="0" fontId="0" fillId="0" borderId="34" xfId="0" applyNumberFormat="1" applyFill="1" applyBorder="1"/>
    <xf numFmtId="20" fontId="0" fillId="5" borderId="20" xfId="0" applyNumberFormat="1" applyFill="1" applyBorder="1" applyAlignment="1">
      <alignment horizontal="center" vertical="center"/>
    </xf>
    <xf numFmtId="0" fontId="0" fillId="5" borderId="20" xfId="0" applyNumberFormat="1" applyFill="1" applyBorder="1" applyAlignment="1">
      <alignment horizontal="center" vertical="center"/>
    </xf>
    <xf numFmtId="0" fontId="0" fillId="5" borderId="1" xfId="0" applyNumberFormat="1" applyFill="1" applyBorder="1" applyAlignment="1">
      <alignment horizontal="center" vertical="center"/>
    </xf>
    <xf numFmtId="20" fontId="0" fillId="3" borderId="20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20" fontId="0" fillId="5" borderId="1" xfId="0" applyNumberFormat="1" applyFill="1" applyBorder="1" applyAlignment="1">
      <alignment horizontal="center" vertical="center"/>
    </xf>
    <xf numFmtId="20" fontId="0" fillId="3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3" borderId="20" xfId="0" applyNumberFormat="1" applyFill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166" fontId="0" fillId="0" borderId="1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 textRotation="90"/>
    </xf>
    <xf numFmtId="0" fontId="1" fillId="0" borderId="34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0" fillId="0" borderId="2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9" xfId="0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8" borderId="35" xfId="0" applyFill="1" applyBorder="1" applyAlignment="1">
      <alignment horizontal="center" vertical="center" wrapText="1"/>
    </xf>
    <xf numFmtId="0" fontId="0" fillId="8" borderId="0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5" fillId="7" borderId="27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20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textRotation="90"/>
    </xf>
    <xf numFmtId="0" fontId="1" fillId="0" borderId="34" xfId="0" applyFont="1" applyFill="1" applyBorder="1" applyAlignment="1">
      <alignment horizontal="center" vertical="center" textRotation="90"/>
    </xf>
    <xf numFmtId="0" fontId="1" fillId="0" borderId="5" xfId="0" applyFont="1" applyFill="1" applyBorder="1" applyAlignment="1">
      <alignment horizontal="center" vertical="center" textRotation="90"/>
    </xf>
    <xf numFmtId="0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0" fontId="0" fillId="5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AFAFA"/>
      <color rgb="FFED7D31"/>
      <color rgb="FFE4E4E4"/>
      <color rgb="FFD7D7D7"/>
      <color rgb="FF000000"/>
      <color rgb="FF257D31"/>
      <color rgb="FFA5A5A5"/>
      <color rgb="FFB2B2B2"/>
      <color rgb="FFBABABA"/>
      <color rgb="FFC9C9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32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 i="0" baseline="0">
                <a:effectLst/>
              </a:rPr>
              <a:t>Tiempo de respuesta - O</a:t>
            </a:r>
            <a:r>
              <a:rPr lang="es-CL" sz="1200" b="1" i="0" baseline="-25000">
                <a:effectLst/>
              </a:rPr>
              <a:t>2</a:t>
            </a:r>
            <a:r>
              <a:rPr lang="es-CL" sz="1200" b="1" i="0" baseline="0">
                <a:effectLst/>
              </a:rPr>
              <a:t> - Nivel alto</a:t>
            </a:r>
            <a:endParaRPr lang="es-CL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0.18901365788806426"/>
          <c:y val="0.19778917164930143"/>
          <c:w val="0.73674801093727516"/>
          <c:h val="0.55484659898176658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3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F217-418F-869F-F7CC5EA40993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chemeClr val="tx2">
                    <a:lumMod val="60000"/>
                    <a:lumOff val="40000"/>
                  </a:schemeClr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F6B3-4FA1-9465-91A9182051EF}"/>
              </c:ext>
            </c:extLst>
          </c:dPt>
          <c:xVal>
            <c:numRef>
              <c:f>'Calculo TR O2 MR'!$A$32:$A$39</c:f>
              <c:numCache>
                <c:formatCode>h:mm</c:formatCode>
                <c:ptCount val="8"/>
                <c:pt idx="0">
                  <c:v>43053.491666666669</c:v>
                </c:pt>
                <c:pt idx="1">
                  <c:v>43053.492361111108</c:v>
                </c:pt>
                <c:pt idx="2">
                  <c:v>43053.493055555555</c:v>
                </c:pt>
                <c:pt idx="3">
                  <c:v>43053.493750000001</c:v>
                </c:pt>
                <c:pt idx="4">
                  <c:v>43053.494444444441</c:v>
                </c:pt>
                <c:pt idx="5">
                  <c:v>43053.495138888888</c:v>
                </c:pt>
                <c:pt idx="6">
                  <c:v>43053.495833333334</c:v>
                </c:pt>
                <c:pt idx="7">
                  <c:v>43053.496527777774</c:v>
                </c:pt>
              </c:numCache>
            </c:numRef>
          </c:xVal>
          <c:yVal>
            <c:numRef>
              <c:f>'Calculo TR O2 MR'!$B$32:$B$39</c:f>
              <c:numCache>
                <c:formatCode>General</c:formatCode>
                <c:ptCount val="8"/>
                <c:pt idx="0">
                  <c:v>13.58</c:v>
                </c:pt>
                <c:pt idx="1">
                  <c:v>13.61</c:v>
                </c:pt>
                <c:pt idx="2">
                  <c:v>13.59</c:v>
                </c:pt>
                <c:pt idx="3">
                  <c:v>13.44</c:v>
                </c:pt>
                <c:pt idx="4">
                  <c:v>22.09</c:v>
                </c:pt>
                <c:pt idx="5">
                  <c:v>22.92</c:v>
                </c:pt>
                <c:pt idx="6">
                  <c:v>22.93</c:v>
                </c:pt>
                <c:pt idx="7">
                  <c:v>22.72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B3-4FA1-9465-91A918205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917568"/>
        <c:axId val="474917896"/>
      </c:scatterChart>
      <c:valAx>
        <c:axId val="474917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74917896"/>
        <c:crosses val="autoZero"/>
        <c:crossBetween val="midCat"/>
      </c:valAx>
      <c:valAx>
        <c:axId val="474917896"/>
        <c:scaling>
          <c:orientation val="minMax"/>
          <c:max val="3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-250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So</a:t>
                </a:r>
                <a:r>
                  <a:rPr lang="es-CL" sz="1000" b="0" i="0" baseline="-25000">
                    <a:effectLst/>
                  </a:rPr>
                  <a:t>2</a:t>
                </a:r>
                <a:r>
                  <a:rPr lang="es-CL" sz="1000" b="0" i="0" baseline="0">
                    <a:effectLst/>
                  </a:rPr>
                  <a:t> 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-2500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74917568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 i="0" baseline="0">
                <a:effectLst/>
              </a:rPr>
              <a:t>Tiempo de respuesta - NO - Nivel alto</a:t>
            </a:r>
            <a:endParaRPr lang="es-CL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4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8D69-45B1-B0D0-6E47AE7C7568}"/>
              </c:ext>
            </c:extLst>
          </c:dPt>
          <c:xVal>
            <c:numRef>
              <c:f>'Calculo TR NO CEMS'!$A$32:$A$42</c:f>
              <c:numCache>
                <c:formatCode>h:mm</c:formatCode>
                <c:ptCount val="11"/>
                <c:pt idx="0">
                  <c:v>43053.444444444438</c:v>
                </c:pt>
                <c:pt idx="1">
                  <c:v>43053.445138888885</c:v>
                </c:pt>
                <c:pt idx="2">
                  <c:v>43053.445833333331</c:v>
                </c:pt>
                <c:pt idx="3">
                  <c:v>43053.446527777771</c:v>
                </c:pt>
                <c:pt idx="4">
                  <c:v>43053.447222222218</c:v>
                </c:pt>
                <c:pt idx="5">
                  <c:v>43053.447916666664</c:v>
                </c:pt>
                <c:pt idx="6">
                  <c:v>43053.448611111111</c:v>
                </c:pt>
                <c:pt idx="7">
                  <c:v>43053.44930555555</c:v>
                </c:pt>
                <c:pt idx="8">
                  <c:v>43053.45</c:v>
                </c:pt>
                <c:pt idx="9">
                  <c:v>43053.450694444444</c:v>
                </c:pt>
                <c:pt idx="10">
                  <c:v>43053.451388888883</c:v>
                </c:pt>
              </c:numCache>
            </c:numRef>
          </c:xVal>
          <c:yVal>
            <c:numRef>
              <c:f>'Calculo TR NO CEMS'!$B$32:$B$42</c:f>
              <c:numCache>
                <c:formatCode>General</c:formatCode>
                <c:ptCount val="11"/>
                <c:pt idx="0">
                  <c:v>16.8</c:v>
                </c:pt>
                <c:pt idx="1">
                  <c:v>18.7</c:v>
                </c:pt>
                <c:pt idx="2">
                  <c:v>19.899999999999999</c:v>
                </c:pt>
                <c:pt idx="3">
                  <c:v>20.2</c:v>
                </c:pt>
                <c:pt idx="4">
                  <c:v>20.5</c:v>
                </c:pt>
                <c:pt idx="5">
                  <c:v>26.5</c:v>
                </c:pt>
                <c:pt idx="6">
                  <c:v>36.200000000000003</c:v>
                </c:pt>
                <c:pt idx="7">
                  <c:v>33.5</c:v>
                </c:pt>
                <c:pt idx="8">
                  <c:v>32.6</c:v>
                </c:pt>
                <c:pt idx="9">
                  <c:v>32.299999999999997</c:v>
                </c:pt>
                <c:pt idx="10">
                  <c:v>32.1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69-45B1-B0D0-6E47AE7C7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770344"/>
        <c:axId val="802769688"/>
      </c:scatterChart>
      <c:valAx>
        <c:axId val="802770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02769688"/>
        <c:crosses val="autoZero"/>
        <c:crossBetween val="midCat"/>
      </c:valAx>
      <c:valAx>
        <c:axId val="802769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So</a:t>
                </a:r>
                <a:r>
                  <a:rPr lang="es-CL" sz="1000" b="0" i="0" baseline="-25000">
                    <a:effectLst/>
                  </a:rPr>
                  <a:t>2</a:t>
                </a:r>
                <a:r>
                  <a:rPr lang="es-CL" sz="1000" b="0" i="0" baseline="0">
                    <a:effectLst/>
                  </a:rPr>
                  <a:t> 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02770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 i="0" baseline="0">
                <a:effectLst/>
              </a:rPr>
              <a:t>Tiempo de respuesta - SO2A - Nivel alto</a:t>
            </a:r>
            <a:endParaRPr lang="es-CL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6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168-4728-8BD2-F1F7498BD45F}"/>
              </c:ext>
            </c:extLst>
          </c:dPt>
          <c:xVal>
            <c:numRef>
              <c:f>'Calculo TR SO2A CEMS'!$A$32:$A$44</c:f>
              <c:numCache>
                <c:formatCode>h:mm</c:formatCode>
                <c:ptCount val="13"/>
                <c:pt idx="0">
                  <c:v>43053.443055555552</c:v>
                </c:pt>
                <c:pt idx="1">
                  <c:v>43053.443749999999</c:v>
                </c:pt>
                <c:pt idx="2">
                  <c:v>43053.444444444438</c:v>
                </c:pt>
                <c:pt idx="3">
                  <c:v>43053.445138888885</c:v>
                </c:pt>
                <c:pt idx="4">
                  <c:v>43053.445833333331</c:v>
                </c:pt>
                <c:pt idx="5">
                  <c:v>43053.446527777771</c:v>
                </c:pt>
                <c:pt idx="6">
                  <c:v>43053.447222222218</c:v>
                </c:pt>
                <c:pt idx="7">
                  <c:v>43053.447916666664</c:v>
                </c:pt>
                <c:pt idx="8">
                  <c:v>43053.448611111111</c:v>
                </c:pt>
                <c:pt idx="9">
                  <c:v>43053.44930555555</c:v>
                </c:pt>
                <c:pt idx="10">
                  <c:v>43053.45</c:v>
                </c:pt>
                <c:pt idx="11">
                  <c:v>43053.450694444444</c:v>
                </c:pt>
                <c:pt idx="12">
                  <c:v>43053.451388888883</c:v>
                </c:pt>
              </c:numCache>
            </c:numRef>
          </c:xVal>
          <c:yVal>
            <c:numRef>
              <c:f>'Calculo TR SO2A CEMS'!$B$32:$B$44</c:f>
              <c:numCache>
                <c:formatCode>General</c:formatCode>
                <c:ptCount val="13"/>
                <c:pt idx="0">
                  <c:v>266.2</c:v>
                </c:pt>
                <c:pt idx="1">
                  <c:v>192.2</c:v>
                </c:pt>
                <c:pt idx="2">
                  <c:v>173.2</c:v>
                </c:pt>
                <c:pt idx="3">
                  <c:v>171</c:v>
                </c:pt>
                <c:pt idx="4">
                  <c:v>172</c:v>
                </c:pt>
                <c:pt idx="5">
                  <c:v>175.5</c:v>
                </c:pt>
                <c:pt idx="6">
                  <c:v>177.2</c:v>
                </c:pt>
                <c:pt idx="7">
                  <c:v>264.10000000000002</c:v>
                </c:pt>
                <c:pt idx="8">
                  <c:v>425.4</c:v>
                </c:pt>
                <c:pt idx="9">
                  <c:v>433.2</c:v>
                </c:pt>
                <c:pt idx="10">
                  <c:v>440.4</c:v>
                </c:pt>
                <c:pt idx="11">
                  <c:v>438</c:v>
                </c:pt>
                <c:pt idx="12">
                  <c:v>432.1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68-4728-8BD2-F1F7498BD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787136"/>
        <c:axId val="250513464"/>
      </c:scatterChart>
      <c:valAx>
        <c:axId val="796787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layout>
            <c:manualLayout>
              <c:xMode val="edge"/>
              <c:yMode val="edge"/>
              <c:x val="0.45788079615048116"/>
              <c:y val="0.887939632545931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250513464"/>
        <c:crosses val="autoZero"/>
        <c:crossBetween val="midCat"/>
      </c:valAx>
      <c:valAx>
        <c:axId val="250513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So</a:t>
                </a:r>
                <a:r>
                  <a:rPr lang="es-CL" sz="1000" b="0" i="0" baseline="-25000">
                    <a:effectLst/>
                  </a:rPr>
                  <a:t>2</a:t>
                </a:r>
                <a:r>
                  <a:rPr lang="es-CL" sz="1000" b="0" i="0" baseline="0">
                    <a:effectLst/>
                  </a:rPr>
                  <a:t> 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796787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 i="0" baseline="0">
                <a:effectLst/>
              </a:rPr>
              <a:t>Tiempo de respuesta - SO2A - Nivel bajo</a:t>
            </a:r>
            <a:endParaRPr lang="es-CL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3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9FC9-41DF-91E9-E4980AE82220}"/>
              </c:ext>
            </c:extLst>
          </c:dPt>
          <c:xVal>
            <c:numRef>
              <c:f>'Calculo TR SO2A CEMS'!$A$4:$A$12</c:f>
              <c:numCache>
                <c:formatCode>h:mm</c:formatCode>
                <c:ptCount val="9"/>
                <c:pt idx="0">
                  <c:v>43053.415972222218</c:v>
                </c:pt>
                <c:pt idx="1">
                  <c:v>43053.416666666664</c:v>
                </c:pt>
                <c:pt idx="2">
                  <c:v>43053.417361111111</c:v>
                </c:pt>
                <c:pt idx="3">
                  <c:v>43053.41805555555</c:v>
                </c:pt>
                <c:pt idx="4">
                  <c:v>43053.418749999997</c:v>
                </c:pt>
                <c:pt idx="5">
                  <c:v>43053.419444444444</c:v>
                </c:pt>
                <c:pt idx="6">
                  <c:v>43053.420138888883</c:v>
                </c:pt>
                <c:pt idx="7">
                  <c:v>43053.42083333333</c:v>
                </c:pt>
                <c:pt idx="8">
                  <c:v>43053.421527777777</c:v>
                </c:pt>
              </c:numCache>
            </c:numRef>
          </c:xVal>
          <c:yVal>
            <c:numRef>
              <c:f>'Calculo TR SO2A CEMS'!$B$4:$B$12</c:f>
              <c:numCache>
                <c:formatCode>General</c:formatCode>
                <c:ptCount val="9"/>
                <c:pt idx="0">
                  <c:v>168.8</c:v>
                </c:pt>
                <c:pt idx="1">
                  <c:v>182.9</c:v>
                </c:pt>
                <c:pt idx="2">
                  <c:v>188.4</c:v>
                </c:pt>
                <c:pt idx="3">
                  <c:v>193.8</c:v>
                </c:pt>
                <c:pt idx="4">
                  <c:v>128.6</c:v>
                </c:pt>
                <c:pt idx="5" formatCode="0.00">
                  <c:v>13.4</c:v>
                </c:pt>
                <c:pt idx="6">
                  <c:v>3.2</c:v>
                </c:pt>
                <c:pt idx="7">
                  <c:v>0.7</c:v>
                </c:pt>
                <c:pt idx="8">
                  <c:v>4.2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FC9-41DF-91E9-E4980AE822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960312"/>
        <c:axId val="454964576"/>
      </c:scatterChart>
      <c:valAx>
        <c:axId val="454960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964576"/>
        <c:crosses val="autoZero"/>
        <c:crossBetween val="midCat"/>
      </c:valAx>
      <c:valAx>
        <c:axId val="454964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So</a:t>
                </a:r>
                <a:r>
                  <a:rPr lang="es-CL" sz="1000" b="0" i="0" baseline="-25000">
                    <a:effectLst/>
                  </a:rPr>
                  <a:t>2</a:t>
                </a:r>
                <a:r>
                  <a:rPr lang="es-CL" sz="1000" b="0" i="0" baseline="0">
                    <a:effectLst/>
                  </a:rPr>
                  <a:t> 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960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 i="0" baseline="0">
                <a:effectLst/>
              </a:rPr>
              <a:t>Tiempo de respuesta - SO2B - Nivel bajo</a:t>
            </a:r>
            <a:endParaRPr lang="es-CL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0.1464838145231846"/>
          <c:y val="0.16504629629629627"/>
          <c:w val="0.80261351706036743"/>
          <c:h val="0.71826370662000583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3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334-42D0-94E0-F53DC2D0335E}"/>
              </c:ext>
            </c:extLst>
          </c:dPt>
          <c:xVal>
            <c:numRef>
              <c:f>'Calculo TR SO2B CEMS'!$A$4:$A$12</c:f>
              <c:numCache>
                <c:formatCode>h:mm</c:formatCode>
                <c:ptCount val="9"/>
                <c:pt idx="0">
                  <c:v>43053.415972222218</c:v>
                </c:pt>
                <c:pt idx="1">
                  <c:v>43053.416666666664</c:v>
                </c:pt>
                <c:pt idx="2">
                  <c:v>43053.417361111111</c:v>
                </c:pt>
                <c:pt idx="3">
                  <c:v>43053.41805555555</c:v>
                </c:pt>
                <c:pt idx="4">
                  <c:v>43053.418749999997</c:v>
                </c:pt>
                <c:pt idx="5">
                  <c:v>43053.419444444444</c:v>
                </c:pt>
                <c:pt idx="6">
                  <c:v>43053.420138888883</c:v>
                </c:pt>
                <c:pt idx="7">
                  <c:v>43053.42083333333</c:v>
                </c:pt>
                <c:pt idx="8">
                  <c:v>43053.421527777777</c:v>
                </c:pt>
              </c:numCache>
            </c:numRef>
          </c:xVal>
          <c:yVal>
            <c:numRef>
              <c:f>'Calculo TR SO2B CEMS'!$B$4:$B$12</c:f>
              <c:numCache>
                <c:formatCode>General</c:formatCode>
                <c:ptCount val="9"/>
                <c:pt idx="0">
                  <c:v>169.3</c:v>
                </c:pt>
                <c:pt idx="1">
                  <c:v>185.4</c:v>
                </c:pt>
                <c:pt idx="2">
                  <c:v>190.1</c:v>
                </c:pt>
                <c:pt idx="3">
                  <c:v>193</c:v>
                </c:pt>
                <c:pt idx="4">
                  <c:v>129.6</c:v>
                </c:pt>
                <c:pt idx="5">
                  <c:v>14.1</c:v>
                </c:pt>
                <c:pt idx="6">
                  <c:v>3.4</c:v>
                </c:pt>
                <c:pt idx="7">
                  <c:v>0.9</c:v>
                </c:pt>
                <c:pt idx="8">
                  <c:v>4.3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334-42D0-94E0-F53DC2D03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459288"/>
        <c:axId val="937460272"/>
      </c:scatterChart>
      <c:valAx>
        <c:axId val="937459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937460272"/>
        <c:crosses val="autoZero"/>
        <c:crossBetween val="midCat"/>
      </c:valAx>
      <c:valAx>
        <c:axId val="93746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So</a:t>
                </a:r>
                <a:r>
                  <a:rPr lang="es-CL" sz="1000" b="0" i="0" baseline="-25000">
                    <a:effectLst/>
                  </a:rPr>
                  <a:t>2</a:t>
                </a:r>
                <a:r>
                  <a:rPr lang="es-CL" sz="1000" b="0" i="0" baseline="0">
                    <a:effectLst/>
                  </a:rPr>
                  <a:t> 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937459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 i="0" baseline="0">
                <a:effectLst/>
              </a:rPr>
              <a:t>Tiempo de respuesta - SO2B - Nivel alto</a:t>
            </a:r>
            <a:endParaRPr lang="es-CL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0.12981714785651793"/>
          <c:y val="0.16041666666666665"/>
          <c:w val="0.80261351706036743"/>
          <c:h val="0.63401246719160109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6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A1D3-42F4-AE53-1EE2D38C1AE2}"/>
              </c:ext>
            </c:extLst>
          </c:dPt>
          <c:xVal>
            <c:numRef>
              <c:f>'Calculo TR SO2B CEMS'!$A$32:$A$44</c:f>
              <c:numCache>
                <c:formatCode>h:mm</c:formatCode>
                <c:ptCount val="13"/>
                <c:pt idx="0">
                  <c:v>43053.443055555552</c:v>
                </c:pt>
                <c:pt idx="1">
                  <c:v>43053.443749999999</c:v>
                </c:pt>
                <c:pt idx="2">
                  <c:v>43053.444444444438</c:v>
                </c:pt>
                <c:pt idx="3">
                  <c:v>43053.445138888885</c:v>
                </c:pt>
                <c:pt idx="4">
                  <c:v>43053.445833333331</c:v>
                </c:pt>
                <c:pt idx="5">
                  <c:v>43053.446527777771</c:v>
                </c:pt>
                <c:pt idx="6">
                  <c:v>43053.447222222218</c:v>
                </c:pt>
                <c:pt idx="7">
                  <c:v>43053.447916666664</c:v>
                </c:pt>
                <c:pt idx="8">
                  <c:v>43053.448611111111</c:v>
                </c:pt>
                <c:pt idx="9">
                  <c:v>43053.44930555555</c:v>
                </c:pt>
                <c:pt idx="10">
                  <c:v>43053.45</c:v>
                </c:pt>
                <c:pt idx="11">
                  <c:v>43053.450694444444</c:v>
                </c:pt>
                <c:pt idx="12">
                  <c:v>43053.451388888883</c:v>
                </c:pt>
              </c:numCache>
            </c:numRef>
          </c:xVal>
          <c:yVal>
            <c:numRef>
              <c:f>'Calculo TR SO2B CEMS'!$B$32:$B$44</c:f>
              <c:numCache>
                <c:formatCode>General</c:formatCode>
                <c:ptCount val="13"/>
                <c:pt idx="0">
                  <c:v>266.2</c:v>
                </c:pt>
                <c:pt idx="1">
                  <c:v>192.2</c:v>
                </c:pt>
                <c:pt idx="2">
                  <c:v>173.2</c:v>
                </c:pt>
                <c:pt idx="3">
                  <c:v>171</c:v>
                </c:pt>
                <c:pt idx="4">
                  <c:v>172</c:v>
                </c:pt>
                <c:pt idx="5">
                  <c:v>175.5</c:v>
                </c:pt>
                <c:pt idx="6">
                  <c:v>177.2</c:v>
                </c:pt>
                <c:pt idx="7">
                  <c:v>264.10000000000002</c:v>
                </c:pt>
                <c:pt idx="8" formatCode="0.0">
                  <c:v>425.4</c:v>
                </c:pt>
                <c:pt idx="9">
                  <c:v>433.2</c:v>
                </c:pt>
                <c:pt idx="10">
                  <c:v>440.4</c:v>
                </c:pt>
                <c:pt idx="11">
                  <c:v>438</c:v>
                </c:pt>
                <c:pt idx="12">
                  <c:v>432.1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D3-42F4-AE53-1EE2D38C1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461256"/>
        <c:axId val="937462896"/>
      </c:scatterChart>
      <c:valAx>
        <c:axId val="9374612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937462896"/>
        <c:crosses val="autoZero"/>
        <c:crossBetween val="midCat"/>
      </c:valAx>
      <c:valAx>
        <c:axId val="93746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So</a:t>
                </a:r>
                <a:r>
                  <a:rPr lang="es-CL" sz="1000" b="0" i="0" baseline="-25000">
                    <a:effectLst/>
                  </a:rPr>
                  <a:t>2</a:t>
                </a:r>
                <a:r>
                  <a:rPr lang="es-CL" sz="1000" b="0" i="0" baseline="0">
                    <a:effectLst/>
                  </a:rPr>
                  <a:t> 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937461256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 i="0" baseline="0">
                <a:effectLst/>
              </a:rPr>
              <a:t>Tiempo de respuesta - O</a:t>
            </a:r>
            <a:r>
              <a:rPr lang="es-CL" sz="1200" b="1" i="0" baseline="-25000">
                <a:effectLst/>
              </a:rPr>
              <a:t>2</a:t>
            </a:r>
            <a:r>
              <a:rPr lang="es-CL" sz="1200" b="1" i="0" baseline="0">
                <a:effectLst/>
              </a:rPr>
              <a:t> - Nivel bajo</a:t>
            </a:r>
            <a:endParaRPr lang="es-CL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0.13009121160070974"/>
          <c:y val="0.16050420168067228"/>
          <c:w val="0.80849781466301596"/>
          <c:h val="0.7018385937051985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3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7746-4EFF-94D1-3D87188278D8}"/>
              </c:ext>
            </c:extLst>
          </c:dPt>
          <c:xVal>
            <c:numRef>
              <c:f>'Calculo TR O2 MR'!$A$4:$A$12</c:f>
              <c:numCache>
                <c:formatCode>h:mm</c:formatCode>
                <c:ptCount val="9"/>
                <c:pt idx="0">
                  <c:v>43053.479166666664</c:v>
                </c:pt>
                <c:pt idx="1">
                  <c:v>43053.479861111111</c:v>
                </c:pt>
                <c:pt idx="2">
                  <c:v>43053.480555555558</c:v>
                </c:pt>
                <c:pt idx="3">
                  <c:v>43053.481249999997</c:v>
                </c:pt>
                <c:pt idx="4">
                  <c:v>43053.481944444444</c:v>
                </c:pt>
                <c:pt idx="5">
                  <c:v>43053.482638888891</c:v>
                </c:pt>
                <c:pt idx="6">
                  <c:v>43053.48333333333</c:v>
                </c:pt>
                <c:pt idx="7">
                  <c:v>43053.484027777777</c:v>
                </c:pt>
                <c:pt idx="8">
                  <c:v>43053.484722222223</c:v>
                </c:pt>
              </c:numCache>
            </c:numRef>
          </c:xVal>
          <c:yVal>
            <c:numRef>
              <c:f>'Calculo TR O2 MR'!$B$4:$B$12</c:f>
              <c:numCache>
                <c:formatCode>General</c:formatCode>
                <c:ptCount val="9"/>
                <c:pt idx="0">
                  <c:v>13.72</c:v>
                </c:pt>
                <c:pt idx="1">
                  <c:v>13.72</c:v>
                </c:pt>
                <c:pt idx="2">
                  <c:v>13.72</c:v>
                </c:pt>
                <c:pt idx="3">
                  <c:v>13.71</c:v>
                </c:pt>
                <c:pt idx="4">
                  <c:v>10.06</c:v>
                </c:pt>
                <c:pt idx="5">
                  <c:v>3.536</c:v>
                </c:pt>
                <c:pt idx="6">
                  <c:v>1.1759999999999999</c:v>
                </c:pt>
                <c:pt idx="7">
                  <c:v>0.63800000000000001</c:v>
                </c:pt>
                <c:pt idx="8">
                  <c:v>0.214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46-4EFF-94D1-3D8718827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796648"/>
        <c:axId val="796800912"/>
      </c:scatterChart>
      <c:valAx>
        <c:axId val="796796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796800912"/>
        <c:crosses val="autoZero"/>
        <c:crossBetween val="midCat"/>
      </c:valAx>
      <c:valAx>
        <c:axId val="796800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o</a:t>
                </a:r>
                <a:r>
                  <a:rPr lang="es-CL" sz="1000" b="0" i="0" baseline="-25000">
                    <a:effectLst/>
                  </a:rPr>
                  <a:t>2</a:t>
                </a:r>
                <a:r>
                  <a:rPr lang="es-CL" sz="1000" b="0" i="0" baseline="0">
                    <a:effectLst/>
                  </a:rPr>
                  <a:t> (%)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796796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 i="0" baseline="0">
                <a:effectLst/>
              </a:rPr>
              <a:t>Tiempo de respuesta - NO - Nivel bajo</a:t>
            </a:r>
            <a:endParaRPr lang="es-CL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4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1A4-4C51-98BE-9DE535DD6054}"/>
              </c:ext>
            </c:extLst>
          </c:dPt>
          <c:xVal>
            <c:numRef>
              <c:f>'Calculo TR NO MR'!$A$4:$A$13</c:f>
              <c:numCache>
                <c:formatCode>h:mm</c:formatCode>
                <c:ptCount val="10"/>
                <c:pt idx="0">
                  <c:v>43053.479166666664</c:v>
                </c:pt>
                <c:pt idx="1">
                  <c:v>43053.479861111111</c:v>
                </c:pt>
                <c:pt idx="2">
                  <c:v>43053.480555555558</c:v>
                </c:pt>
                <c:pt idx="3">
                  <c:v>43053.481249999997</c:v>
                </c:pt>
                <c:pt idx="4">
                  <c:v>43053.481944444444</c:v>
                </c:pt>
                <c:pt idx="5">
                  <c:v>43053.482638888891</c:v>
                </c:pt>
                <c:pt idx="6">
                  <c:v>43053.48333333333</c:v>
                </c:pt>
                <c:pt idx="7">
                  <c:v>43053.484027777777</c:v>
                </c:pt>
                <c:pt idx="8">
                  <c:v>43053.484722222223</c:v>
                </c:pt>
                <c:pt idx="9">
                  <c:v>43053.485416666663</c:v>
                </c:pt>
              </c:numCache>
            </c:numRef>
          </c:xVal>
          <c:yVal>
            <c:numRef>
              <c:f>'Calculo TR NO MR'!$B$4:$B$13</c:f>
              <c:numCache>
                <c:formatCode>General</c:formatCode>
                <c:ptCount val="10"/>
                <c:pt idx="0">
                  <c:v>22.07</c:v>
                </c:pt>
                <c:pt idx="1">
                  <c:v>21.85</c:v>
                </c:pt>
                <c:pt idx="2">
                  <c:v>21.09</c:v>
                </c:pt>
                <c:pt idx="3">
                  <c:v>20.38</c:v>
                </c:pt>
                <c:pt idx="4">
                  <c:v>19.100000000000001</c:v>
                </c:pt>
                <c:pt idx="5">
                  <c:v>4.9539999999999997</c:v>
                </c:pt>
                <c:pt idx="6">
                  <c:v>1.8640000000000001</c:v>
                </c:pt>
                <c:pt idx="7">
                  <c:v>0.89900000000000002</c:v>
                </c:pt>
                <c:pt idx="8">
                  <c:v>0.27700000000000002</c:v>
                </c:pt>
                <c:pt idx="9">
                  <c:v>1.835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A4-4C51-98BE-9DE535DD6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7662800"/>
        <c:axId val="797660832"/>
      </c:scatterChart>
      <c:valAx>
        <c:axId val="797662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797660832"/>
        <c:crosses val="autoZero"/>
        <c:crossBetween val="midCat"/>
      </c:valAx>
      <c:valAx>
        <c:axId val="79766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No</a:t>
                </a:r>
                <a:r>
                  <a:rPr lang="es-CL" sz="1000" b="0" i="0" baseline="-25000">
                    <a:effectLst/>
                  </a:rPr>
                  <a:t>2</a:t>
                </a:r>
                <a:r>
                  <a:rPr lang="es-CL" sz="1000" b="0" i="0" baseline="0">
                    <a:effectLst/>
                  </a:rPr>
                  <a:t> 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797662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 i="0" baseline="0">
                <a:effectLst/>
              </a:rPr>
              <a:t>Tiempo de respuesta - NO - Nivel alto</a:t>
            </a:r>
            <a:endParaRPr lang="es-CL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0.11992825896762904"/>
          <c:y val="0.16041666666666665"/>
          <c:w val="0.81528018372703415"/>
          <c:h val="0.63401246719160109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3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241A-44E6-B583-8182B6E0DEA3}"/>
              </c:ext>
            </c:extLst>
          </c:dPt>
          <c:xVal>
            <c:numRef>
              <c:f>'Calculo TR NO MR'!$A$32:$A$39</c:f>
              <c:numCache>
                <c:formatCode>h:mm</c:formatCode>
                <c:ptCount val="8"/>
                <c:pt idx="0">
                  <c:v>43053.486111111109</c:v>
                </c:pt>
                <c:pt idx="1">
                  <c:v>43053.486805555556</c:v>
                </c:pt>
                <c:pt idx="2">
                  <c:v>43053.487499999996</c:v>
                </c:pt>
                <c:pt idx="3">
                  <c:v>43053.488194444442</c:v>
                </c:pt>
                <c:pt idx="4">
                  <c:v>43053.488888888889</c:v>
                </c:pt>
                <c:pt idx="5">
                  <c:v>43053.489583333336</c:v>
                </c:pt>
                <c:pt idx="6">
                  <c:v>43053.490277777775</c:v>
                </c:pt>
                <c:pt idx="7">
                  <c:v>43053.490972222222</c:v>
                </c:pt>
              </c:numCache>
            </c:numRef>
          </c:xVal>
          <c:yVal>
            <c:numRef>
              <c:f>'Calculo TR NO MR'!$B$32:$B$39</c:f>
              <c:numCache>
                <c:formatCode>General</c:formatCode>
                <c:ptCount val="8"/>
                <c:pt idx="0">
                  <c:v>20.39</c:v>
                </c:pt>
                <c:pt idx="1">
                  <c:v>20.7</c:v>
                </c:pt>
                <c:pt idx="2">
                  <c:v>20.149999999999999</c:v>
                </c:pt>
                <c:pt idx="3">
                  <c:v>18.64</c:v>
                </c:pt>
                <c:pt idx="4">
                  <c:v>29.74</c:v>
                </c:pt>
                <c:pt idx="5">
                  <c:v>30.67</c:v>
                </c:pt>
                <c:pt idx="6">
                  <c:v>30.64</c:v>
                </c:pt>
                <c:pt idx="7">
                  <c:v>29.93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1A-44E6-B583-8182B6E0D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7103960"/>
        <c:axId val="807104616"/>
      </c:scatterChart>
      <c:valAx>
        <c:axId val="807103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07104616"/>
        <c:crosses val="autoZero"/>
        <c:crossBetween val="midCat"/>
      </c:valAx>
      <c:valAx>
        <c:axId val="807104616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No</a:t>
                </a:r>
                <a:r>
                  <a:rPr lang="es-CL" sz="1000" b="0" i="0" baseline="-25000">
                    <a:effectLst/>
                  </a:rPr>
                  <a:t>2</a:t>
                </a:r>
                <a:r>
                  <a:rPr lang="es-CL" sz="1000" b="0" i="0" baseline="0">
                    <a:effectLst/>
                  </a:rPr>
                  <a:t> 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07103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 i="0" baseline="0">
                <a:effectLst/>
              </a:rPr>
              <a:t>Tiempo de respuesta - SO</a:t>
            </a:r>
            <a:r>
              <a:rPr lang="es-CL" sz="1200" b="1" i="0" baseline="-25000">
                <a:effectLst/>
              </a:rPr>
              <a:t>2</a:t>
            </a:r>
            <a:r>
              <a:rPr lang="es-CL" sz="1200" b="1" i="0" baseline="0">
                <a:effectLst/>
              </a:rPr>
              <a:t> - Nivel alto</a:t>
            </a:r>
            <a:endParaRPr lang="es-CL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0.18901365788806426"/>
          <c:y val="0.19778917164930143"/>
          <c:w val="0.73674801093727516"/>
          <c:h val="0.55484659898176658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Pt>
            <c:idx val="3"/>
            <c:marker>
              <c:symbol val="circle"/>
              <c:size val="5"/>
              <c:spPr>
                <a:solidFill>
                  <a:schemeClr val="accent1">
                    <a:lumMod val="75000"/>
                  </a:schemeClr>
                </a:solidFill>
                <a:ln w="9525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D3CB-42C1-AAD0-F467BF985BCD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D3CB-42C1-AAD0-F467BF985BCD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chemeClr val="accent1">
                    <a:lumMod val="75000"/>
                  </a:schemeClr>
                </a:solidFill>
                <a:ln w="9525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D3CB-42C1-AAD0-F467BF985BCD}"/>
              </c:ext>
            </c:extLst>
          </c:dPt>
          <c:dPt>
            <c:idx val="7"/>
            <c:marker>
              <c:symbol val="circle"/>
              <c:size val="5"/>
              <c:spPr>
                <a:solidFill>
                  <a:schemeClr val="accent1">
                    <a:lumMod val="75000"/>
                  </a:schemeClr>
                </a:solidFill>
                <a:ln w="9525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D3CB-42C1-AAD0-F467BF985BCD}"/>
              </c:ext>
            </c:extLst>
          </c:dPt>
          <c:xVal>
            <c:numRef>
              <c:f>'Calculo TR SO2 MR'!$A$32:$A$40</c:f>
              <c:numCache>
                <c:formatCode>h:mm</c:formatCode>
                <c:ptCount val="9"/>
                <c:pt idx="0">
                  <c:v>43053.49722222222</c:v>
                </c:pt>
                <c:pt idx="1">
                  <c:v>43053.497916666667</c:v>
                </c:pt>
                <c:pt idx="2">
                  <c:v>43053.498611111107</c:v>
                </c:pt>
                <c:pt idx="3">
                  <c:v>43053.499305555553</c:v>
                </c:pt>
                <c:pt idx="4">
                  <c:v>43053.5</c:v>
                </c:pt>
                <c:pt idx="5">
                  <c:v>43053.500694444447</c:v>
                </c:pt>
                <c:pt idx="6">
                  <c:v>43053.501388888886</c:v>
                </c:pt>
                <c:pt idx="7">
                  <c:v>43053.502083333333</c:v>
                </c:pt>
                <c:pt idx="8">
                  <c:v>43053.50277777778</c:v>
                </c:pt>
              </c:numCache>
            </c:numRef>
          </c:xVal>
          <c:yVal>
            <c:numRef>
              <c:f>'Calculo TR SO2 MR'!$B$32:$B$40</c:f>
              <c:numCache>
                <c:formatCode>General</c:formatCode>
                <c:ptCount val="9"/>
                <c:pt idx="0">
                  <c:v>126.1</c:v>
                </c:pt>
                <c:pt idx="1">
                  <c:v>147.4</c:v>
                </c:pt>
                <c:pt idx="2">
                  <c:v>152</c:v>
                </c:pt>
                <c:pt idx="3">
                  <c:v>152</c:v>
                </c:pt>
                <c:pt idx="4">
                  <c:v>151.5</c:v>
                </c:pt>
                <c:pt idx="5">
                  <c:v>174.5</c:v>
                </c:pt>
                <c:pt idx="6">
                  <c:v>246.4</c:v>
                </c:pt>
                <c:pt idx="7">
                  <c:v>257.5</c:v>
                </c:pt>
                <c:pt idx="8">
                  <c:v>257.3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3CB-42C1-AAD0-F467BF985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917568"/>
        <c:axId val="474917896"/>
      </c:scatterChart>
      <c:valAx>
        <c:axId val="474917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74917896"/>
        <c:crosses val="autoZero"/>
        <c:crossBetween val="midCat"/>
      </c:valAx>
      <c:valAx>
        <c:axId val="474917896"/>
        <c:scaling>
          <c:orientation val="minMax"/>
          <c:max val="30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-250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So</a:t>
                </a:r>
                <a:r>
                  <a:rPr lang="es-CL" sz="1000" b="0" i="0" baseline="-25000">
                    <a:effectLst/>
                  </a:rPr>
                  <a:t>2</a:t>
                </a:r>
                <a:r>
                  <a:rPr lang="es-CL" sz="1000" b="0" i="0" baseline="0">
                    <a:effectLst/>
                  </a:rPr>
                  <a:t> 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-2500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74917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 i="0" baseline="0">
                <a:effectLst/>
              </a:rPr>
              <a:t>Tiempo de respuesta - SO</a:t>
            </a:r>
            <a:r>
              <a:rPr lang="es-CL" sz="1200" b="1" i="0" baseline="-25000">
                <a:effectLst/>
              </a:rPr>
              <a:t>2</a:t>
            </a:r>
            <a:r>
              <a:rPr lang="es-CL" sz="1200" b="1" i="0" baseline="0">
                <a:effectLst/>
              </a:rPr>
              <a:t> - Nivel bajo</a:t>
            </a:r>
            <a:endParaRPr lang="es-CL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3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46C8-4B23-8D6E-6E936F51975F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chemeClr val="tx2">
                    <a:lumMod val="60000"/>
                    <a:lumOff val="40000"/>
                  </a:schemeClr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46C8-4B23-8D6E-6E936F51975F}"/>
              </c:ext>
            </c:extLst>
          </c:dPt>
          <c:xVal>
            <c:numRef>
              <c:f>'Calculo TR SO2 MR'!$A$4:$A$12</c:f>
              <c:numCache>
                <c:formatCode>h:mm</c:formatCode>
                <c:ptCount val="9"/>
                <c:pt idx="0">
                  <c:v>43053.479166666664</c:v>
                </c:pt>
                <c:pt idx="1">
                  <c:v>43053.479861111111</c:v>
                </c:pt>
                <c:pt idx="2">
                  <c:v>43053.480555555601</c:v>
                </c:pt>
                <c:pt idx="3">
                  <c:v>43053.481249999997</c:v>
                </c:pt>
                <c:pt idx="4">
                  <c:v>43053.481944444502</c:v>
                </c:pt>
                <c:pt idx="5">
                  <c:v>43053.482638888898</c:v>
                </c:pt>
                <c:pt idx="6">
                  <c:v>43053.483333333301</c:v>
                </c:pt>
                <c:pt idx="7">
                  <c:v>43053.484027777798</c:v>
                </c:pt>
                <c:pt idx="8">
                  <c:v>43053.484722222202</c:v>
                </c:pt>
              </c:numCache>
            </c:numRef>
          </c:xVal>
          <c:yVal>
            <c:numRef>
              <c:f>'Calculo TR SO2 MR'!$B$4:$B$12</c:f>
              <c:numCache>
                <c:formatCode>General</c:formatCode>
                <c:ptCount val="9"/>
                <c:pt idx="0">
                  <c:v>96.1</c:v>
                </c:pt>
                <c:pt idx="1">
                  <c:v>118.7</c:v>
                </c:pt>
                <c:pt idx="2">
                  <c:v>128.5</c:v>
                </c:pt>
                <c:pt idx="3">
                  <c:v>132.5</c:v>
                </c:pt>
                <c:pt idx="4">
                  <c:v>110.9</c:v>
                </c:pt>
                <c:pt idx="5">
                  <c:v>32.07</c:v>
                </c:pt>
                <c:pt idx="6">
                  <c:v>15.85</c:v>
                </c:pt>
                <c:pt idx="7">
                  <c:v>6.43</c:v>
                </c:pt>
                <c:pt idx="8">
                  <c:v>4.33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C8-4B23-8D6E-6E936F519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3265128"/>
        <c:axId val="793258896"/>
      </c:scatterChart>
      <c:valAx>
        <c:axId val="793265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793258896"/>
        <c:crosses val="autoZero"/>
        <c:crossBetween val="midCat"/>
      </c:valAx>
      <c:valAx>
        <c:axId val="79325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So</a:t>
                </a:r>
                <a:r>
                  <a:rPr lang="es-CL" sz="1000" b="0" i="0" baseline="-25000">
                    <a:effectLst/>
                  </a:rPr>
                  <a:t>2</a:t>
                </a:r>
                <a:r>
                  <a:rPr lang="es-CL" sz="1000" b="0" i="0" baseline="0">
                    <a:effectLst/>
                  </a:rPr>
                  <a:t> 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793265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 i="0" baseline="0">
                <a:effectLst/>
              </a:rPr>
              <a:t>Tiempo de respuesta - O</a:t>
            </a:r>
            <a:r>
              <a:rPr lang="es-CL" sz="1200" b="1" i="0" baseline="-25000">
                <a:effectLst/>
              </a:rPr>
              <a:t>2</a:t>
            </a:r>
            <a:r>
              <a:rPr lang="es-CL" sz="1200" b="1" i="0" baseline="0">
                <a:effectLst/>
              </a:rPr>
              <a:t> - Nivel bajo</a:t>
            </a:r>
            <a:endParaRPr lang="es-CL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4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B809-4D43-B570-6999070F95D2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chemeClr val="accent1">
                    <a:lumMod val="75000"/>
                  </a:schemeClr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B809-4D43-B570-6999070F95D2}"/>
              </c:ext>
            </c:extLst>
          </c:dPt>
          <c:xVal>
            <c:numRef>
              <c:f>'Calculo TR O2 CEMS'!$A$4:$A$14</c:f>
              <c:numCache>
                <c:formatCode>h:mm</c:formatCode>
                <c:ptCount val="11"/>
                <c:pt idx="0">
                  <c:v>43053.444444444438</c:v>
                </c:pt>
                <c:pt idx="1">
                  <c:v>43053.445138888885</c:v>
                </c:pt>
                <c:pt idx="2">
                  <c:v>43053.445833333331</c:v>
                </c:pt>
                <c:pt idx="3">
                  <c:v>43053.446527777771</c:v>
                </c:pt>
                <c:pt idx="4">
                  <c:v>43053.447222222218</c:v>
                </c:pt>
                <c:pt idx="5">
                  <c:v>43053.447916666664</c:v>
                </c:pt>
                <c:pt idx="6">
                  <c:v>43053.448611111111</c:v>
                </c:pt>
                <c:pt idx="7">
                  <c:v>43053.44930555555</c:v>
                </c:pt>
                <c:pt idx="8">
                  <c:v>43053.45</c:v>
                </c:pt>
                <c:pt idx="9">
                  <c:v>43053.450694444444</c:v>
                </c:pt>
                <c:pt idx="10">
                  <c:v>43053.451388888883</c:v>
                </c:pt>
              </c:numCache>
            </c:numRef>
          </c:xVal>
          <c:yVal>
            <c:numRef>
              <c:f>'Calculo TR O2 CEMS'!$B$4:$B$14</c:f>
              <c:numCache>
                <c:formatCode>General</c:formatCode>
                <c:ptCount val="11"/>
                <c:pt idx="0">
                  <c:v>13.34</c:v>
                </c:pt>
                <c:pt idx="1">
                  <c:v>13.34</c:v>
                </c:pt>
                <c:pt idx="2">
                  <c:v>13.43</c:v>
                </c:pt>
                <c:pt idx="3">
                  <c:v>13.44</c:v>
                </c:pt>
                <c:pt idx="4">
                  <c:v>13.43</c:v>
                </c:pt>
                <c:pt idx="5">
                  <c:v>5.43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809-4D43-B570-6999070F9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784120"/>
        <c:axId val="802777888"/>
      </c:scatterChart>
      <c:valAx>
        <c:axId val="802784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02777888"/>
        <c:crosses val="autoZero"/>
        <c:crossBetween val="midCat"/>
      </c:valAx>
      <c:valAx>
        <c:axId val="80277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So</a:t>
                </a:r>
                <a:r>
                  <a:rPr lang="es-CL" sz="1000" b="0" i="0" baseline="-25000">
                    <a:effectLst/>
                  </a:rPr>
                  <a:t>2</a:t>
                </a:r>
                <a:r>
                  <a:rPr lang="es-CL" sz="1000" b="0" i="0" baseline="0">
                    <a:effectLst/>
                  </a:rPr>
                  <a:t> (%)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02784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 i="0" baseline="0">
                <a:effectLst/>
              </a:rPr>
              <a:t>Tiempo de respuesta - O</a:t>
            </a:r>
            <a:r>
              <a:rPr lang="es-CL" sz="1200" b="1" i="0" baseline="-25000">
                <a:effectLst/>
              </a:rPr>
              <a:t>2</a:t>
            </a:r>
            <a:r>
              <a:rPr lang="es-CL" sz="1200" b="1" i="0" baseline="0">
                <a:effectLst/>
              </a:rPr>
              <a:t> - Nivel alto</a:t>
            </a:r>
            <a:endParaRPr lang="es-CL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0.13122490407653292"/>
          <c:y val="0.19330543933054392"/>
          <c:w val="0.80682895030278079"/>
          <c:h val="0.61476537190173408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4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8BAF-41D0-B366-DD1E3EF1116D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chemeClr val="accent1">
                    <a:lumMod val="75000"/>
                  </a:schemeClr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8BAF-41D0-B366-DD1E3EF1116D}"/>
              </c:ext>
            </c:extLst>
          </c:dPt>
          <c:xVal>
            <c:numRef>
              <c:f>'Calculo TR O2 CEMS'!$A$32:$A$41</c:f>
              <c:numCache>
                <c:formatCode>h:mm</c:formatCode>
                <c:ptCount val="10"/>
                <c:pt idx="0">
                  <c:v>43053.415277777771</c:v>
                </c:pt>
                <c:pt idx="1">
                  <c:v>43053.415972222218</c:v>
                </c:pt>
                <c:pt idx="2">
                  <c:v>43053.416666666664</c:v>
                </c:pt>
                <c:pt idx="3">
                  <c:v>43053.417361111111</c:v>
                </c:pt>
                <c:pt idx="4">
                  <c:v>43053.41805555555</c:v>
                </c:pt>
                <c:pt idx="5">
                  <c:v>43053.418749999997</c:v>
                </c:pt>
                <c:pt idx="6">
                  <c:v>43053.419444444444</c:v>
                </c:pt>
                <c:pt idx="7">
                  <c:v>43053.420138888883</c:v>
                </c:pt>
                <c:pt idx="8">
                  <c:v>43053.42083333333</c:v>
                </c:pt>
                <c:pt idx="9">
                  <c:v>43053.421527777777</c:v>
                </c:pt>
              </c:numCache>
            </c:numRef>
          </c:xVal>
          <c:yVal>
            <c:numRef>
              <c:f>'Calculo TR O2 CEMS'!$B$32:$B$41</c:f>
              <c:numCache>
                <c:formatCode>General</c:formatCode>
                <c:ptCount val="10"/>
                <c:pt idx="0">
                  <c:v>13.86</c:v>
                </c:pt>
                <c:pt idx="1">
                  <c:v>13.24</c:v>
                </c:pt>
                <c:pt idx="2">
                  <c:v>13.24</c:v>
                </c:pt>
                <c:pt idx="3">
                  <c:v>13.24</c:v>
                </c:pt>
                <c:pt idx="4">
                  <c:v>13.29</c:v>
                </c:pt>
                <c:pt idx="5">
                  <c:v>18.68</c:v>
                </c:pt>
                <c:pt idx="6">
                  <c:v>23.14</c:v>
                </c:pt>
                <c:pt idx="7">
                  <c:v>23.13</c:v>
                </c:pt>
                <c:pt idx="8">
                  <c:v>23.04</c:v>
                </c:pt>
                <c:pt idx="9">
                  <c:v>23.02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AF-41D0-B366-DD1E3EF11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970808"/>
        <c:axId val="454971464"/>
      </c:scatterChart>
      <c:valAx>
        <c:axId val="454970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971464"/>
        <c:crosses val="autoZero"/>
        <c:crossBetween val="midCat"/>
      </c:valAx>
      <c:valAx>
        <c:axId val="454971464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o</a:t>
                </a:r>
                <a:r>
                  <a:rPr lang="es-CL" sz="1000" b="0" i="0" baseline="-25000">
                    <a:effectLst/>
                  </a:rPr>
                  <a:t>2</a:t>
                </a:r>
                <a:r>
                  <a:rPr lang="es-CL" sz="1000" b="0" i="0" baseline="0">
                    <a:effectLst/>
                  </a:rPr>
                  <a:t> (%)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970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100" b="1" i="0" baseline="0">
                <a:effectLst/>
              </a:rPr>
              <a:t>Tiempo de respuesta - NO - Nivel bajo</a:t>
            </a:r>
            <a:endParaRPr lang="es-CL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3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62A-4C8B-B134-09D1FECD61AE}"/>
              </c:ext>
            </c:extLst>
          </c:dPt>
          <c:xVal>
            <c:numRef>
              <c:f>'Calculo TR NO CEMS'!$A$4:$A$13</c:f>
              <c:numCache>
                <c:formatCode>h:mm</c:formatCode>
                <c:ptCount val="10"/>
                <c:pt idx="0">
                  <c:v>43053.415972222218</c:v>
                </c:pt>
                <c:pt idx="1">
                  <c:v>43053.416666666664</c:v>
                </c:pt>
                <c:pt idx="2">
                  <c:v>43053.417361111111</c:v>
                </c:pt>
                <c:pt idx="3">
                  <c:v>43053.41805555555</c:v>
                </c:pt>
                <c:pt idx="4">
                  <c:v>43053.418749999997</c:v>
                </c:pt>
                <c:pt idx="5">
                  <c:v>43053.419444444444</c:v>
                </c:pt>
                <c:pt idx="6">
                  <c:v>43053.420138888883</c:v>
                </c:pt>
                <c:pt idx="7">
                  <c:v>43053.42083333333</c:v>
                </c:pt>
                <c:pt idx="8">
                  <c:v>43053.421527777777</c:v>
                </c:pt>
                <c:pt idx="9">
                  <c:v>43053.422222222216</c:v>
                </c:pt>
              </c:numCache>
            </c:numRef>
          </c:xVal>
          <c:yVal>
            <c:numRef>
              <c:f>'Calculo TR NO CEMS'!$B$4:$B$13</c:f>
              <c:numCache>
                <c:formatCode>General</c:formatCode>
                <c:ptCount val="10"/>
                <c:pt idx="0">
                  <c:v>17.899999999999999</c:v>
                </c:pt>
                <c:pt idx="1">
                  <c:v>21.3</c:v>
                </c:pt>
                <c:pt idx="2">
                  <c:v>22.2</c:v>
                </c:pt>
                <c:pt idx="3">
                  <c:v>22.7</c:v>
                </c:pt>
                <c:pt idx="4">
                  <c:v>19.2</c:v>
                </c:pt>
                <c:pt idx="5">
                  <c:v>2.2000000000000002</c:v>
                </c:pt>
                <c:pt idx="6">
                  <c:v>0.3</c:v>
                </c:pt>
                <c:pt idx="7">
                  <c:v>0</c:v>
                </c:pt>
                <c:pt idx="8">
                  <c:v>0.3</c:v>
                </c:pt>
                <c:pt idx="9" formatCode="0.0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62A-4C8B-B134-09D1FECD61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763456"/>
        <c:axId val="802754928"/>
      </c:scatterChart>
      <c:valAx>
        <c:axId val="802763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02754928"/>
        <c:crosses val="autoZero"/>
        <c:crossBetween val="midCat"/>
      </c:valAx>
      <c:valAx>
        <c:axId val="802754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So</a:t>
                </a:r>
                <a:r>
                  <a:rPr lang="es-CL" sz="1000" b="0" i="0" baseline="-25000">
                    <a:effectLst/>
                  </a:rPr>
                  <a:t>2</a:t>
                </a:r>
                <a:r>
                  <a:rPr lang="es-CL" sz="1000" b="0" i="0" baseline="0">
                    <a:effectLst/>
                  </a:rPr>
                  <a:t> 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02763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311975</xdr:colOff>
      <xdr:row>1</xdr:row>
      <xdr:rowOff>19049</xdr:rowOff>
    </xdr:from>
    <xdr:to>
      <xdr:col>3</xdr:col>
      <xdr:colOff>1714</xdr:colOff>
      <xdr:row>1</xdr:row>
      <xdr:rowOff>428624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797CC6-8792-466F-BDD1-F909724531ED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9625" y="171449"/>
          <a:ext cx="1099439" cy="4095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714375</xdr:colOff>
      <xdr:row>10</xdr:row>
      <xdr:rowOff>123825</xdr:rowOff>
    </xdr:from>
    <xdr:to>
      <xdr:col>9</xdr:col>
      <xdr:colOff>342900</xdr:colOff>
      <xdr:row>25</xdr:row>
      <xdr:rowOff>9525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70DDB72-03F6-494E-AC37-E142B858A3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</xdr:colOff>
      <xdr:row>38</xdr:row>
      <xdr:rowOff>152400</xdr:rowOff>
    </xdr:from>
    <xdr:to>
      <xdr:col>9</xdr:col>
      <xdr:colOff>409575</xdr:colOff>
      <xdr:row>53</xdr:row>
      <xdr:rowOff>38100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62E910A-198C-4B03-A7A5-73D47D549D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311975</xdr:colOff>
      <xdr:row>1</xdr:row>
      <xdr:rowOff>19049</xdr:rowOff>
    </xdr:from>
    <xdr:to>
      <xdr:col>3</xdr:col>
      <xdr:colOff>1714</xdr:colOff>
      <xdr:row>1</xdr:row>
      <xdr:rowOff>428624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ADDE932-77C4-4790-881C-3B73AEE98307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9625" y="171449"/>
          <a:ext cx="1099439" cy="40957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647700</xdr:colOff>
      <xdr:row>38</xdr:row>
      <xdr:rowOff>133350</xdr:rowOff>
    </xdr:from>
    <xdr:to>
      <xdr:col>9</xdr:col>
      <xdr:colOff>276225</xdr:colOff>
      <xdr:row>53</xdr:row>
      <xdr:rowOff>19050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6976C7C-5479-41D0-955B-186978C1B3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714375</xdr:colOff>
      <xdr:row>10</xdr:row>
      <xdr:rowOff>47625</xdr:rowOff>
    </xdr:from>
    <xdr:to>
      <xdr:col>9</xdr:col>
      <xdr:colOff>123825</xdr:colOff>
      <xdr:row>21</xdr:row>
      <xdr:rowOff>152400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F544E2D3-066A-4E9C-BAB2-1290EAAB70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311975</xdr:colOff>
      <xdr:row>1</xdr:row>
      <xdr:rowOff>19049</xdr:rowOff>
    </xdr:from>
    <xdr:to>
      <xdr:col>3</xdr:col>
      <xdr:colOff>1714</xdr:colOff>
      <xdr:row>1</xdr:row>
      <xdr:rowOff>428624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F1A6FC7-30A0-4AD1-8F17-CB40804A8184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9625" y="171449"/>
          <a:ext cx="1099439" cy="40957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10</xdr:row>
      <xdr:rowOff>38100</xdr:rowOff>
    </xdr:from>
    <xdr:to>
      <xdr:col>9</xdr:col>
      <xdr:colOff>371475</xdr:colOff>
      <xdr:row>24</xdr:row>
      <xdr:rowOff>114300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F63C7A5-0E23-44BA-8A94-0A00B5D02D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39</xdr:row>
      <xdr:rowOff>28575</xdr:rowOff>
    </xdr:from>
    <xdr:to>
      <xdr:col>9</xdr:col>
      <xdr:colOff>390525</xdr:colOff>
      <xdr:row>53</xdr:row>
      <xdr:rowOff>104775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4B5B221-AB34-4FFF-A6F5-9D09C91C30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39</xdr:row>
      <xdr:rowOff>171448</xdr:rowOff>
    </xdr:from>
    <xdr:to>
      <xdr:col>9</xdr:col>
      <xdr:colOff>571500</xdr:colOff>
      <xdr:row>51</xdr:row>
      <xdr:rowOff>133349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699DCED-054F-4FBB-89FB-9D72A1A41D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114300</xdr:colOff>
      <xdr:row>10</xdr:row>
      <xdr:rowOff>161925</xdr:rowOff>
    </xdr:from>
    <xdr:to>
      <xdr:col>9</xdr:col>
      <xdr:colOff>342900</xdr:colOff>
      <xdr:row>22</xdr:row>
      <xdr:rowOff>142875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9AFD7B65-8416-4609-B4B8-37FA8A06C9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311975</xdr:colOff>
      <xdr:row>1</xdr:row>
      <xdr:rowOff>19049</xdr:rowOff>
    </xdr:from>
    <xdr:to>
      <xdr:col>3</xdr:col>
      <xdr:colOff>1714</xdr:colOff>
      <xdr:row>1</xdr:row>
      <xdr:rowOff>428624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84DDFE7-8A31-457F-9AB6-D1404020A4F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9625" y="171449"/>
          <a:ext cx="1099439" cy="4095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11</xdr:row>
      <xdr:rowOff>38100</xdr:rowOff>
    </xdr:from>
    <xdr:to>
      <xdr:col>9</xdr:col>
      <xdr:colOff>142875</xdr:colOff>
      <xdr:row>23</xdr:row>
      <xdr:rowOff>114300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1430FD6-ACE8-4F5D-9C52-CF0D31D8CD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495300</xdr:colOff>
      <xdr:row>39</xdr:row>
      <xdr:rowOff>133350</xdr:rowOff>
    </xdr:from>
    <xdr:to>
      <xdr:col>9</xdr:col>
      <xdr:colOff>123825</xdr:colOff>
      <xdr:row>54</xdr:row>
      <xdr:rowOff>19050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10E00B9-21A2-4806-AEBD-43C6EB13E8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311975</xdr:colOff>
      <xdr:row>1</xdr:row>
      <xdr:rowOff>19049</xdr:rowOff>
    </xdr:from>
    <xdr:to>
      <xdr:col>3</xdr:col>
      <xdr:colOff>1714</xdr:colOff>
      <xdr:row>1</xdr:row>
      <xdr:rowOff>428624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6D815E0-0BD9-4BC8-B224-B015E1F07E1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9625" y="171449"/>
          <a:ext cx="1099439" cy="4095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39</xdr:row>
      <xdr:rowOff>171448</xdr:rowOff>
    </xdr:from>
    <xdr:to>
      <xdr:col>9</xdr:col>
      <xdr:colOff>571500</xdr:colOff>
      <xdr:row>51</xdr:row>
      <xdr:rowOff>133349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C999EE6-D183-4A56-86DE-D08B5DF25F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695325</xdr:colOff>
      <xdr:row>10</xdr:row>
      <xdr:rowOff>133350</xdr:rowOff>
    </xdr:from>
    <xdr:to>
      <xdr:col>9</xdr:col>
      <xdr:colOff>323850</xdr:colOff>
      <xdr:row>25</xdr:row>
      <xdr:rowOff>19050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AF63D44-2DBA-40F7-BEF1-EA1384F3EC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311975</xdr:colOff>
      <xdr:row>1</xdr:row>
      <xdr:rowOff>19049</xdr:rowOff>
    </xdr:from>
    <xdr:to>
      <xdr:col>3</xdr:col>
      <xdr:colOff>1714</xdr:colOff>
      <xdr:row>1</xdr:row>
      <xdr:rowOff>428624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E54DF4C-E5EC-4FB0-B1CC-9F7E8AFCD8E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9625" y="171449"/>
          <a:ext cx="1099439" cy="4095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10</xdr:row>
      <xdr:rowOff>123825</xdr:rowOff>
    </xdr:from>
    <xdr:to>
      <xdr:col>8</xdr:col>
      <xdr:colOff>581025</xdr:colOff>
      <xdr:row>21</xdr:row>
      <xdr:rowOff>85725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0D32446-B5D2-4185-880A-C60B8CEA85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9526</xdr:colOff>
      <xdr:row>38</xdr:row>
      <xdr:rowOff>142875</xdr:rowOff>
    </xdr:from>
    <xdr:to>
      <xdr:col>9</xdr:col>
      <xdr:colOff>38101</xdr:colOff>
      <xdr:row>50</xdr:row>
      <xdr:rowOff>133350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8F578E4-B11D-43BD-8907-9E85812F1F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311975</xdr:colOff>
      <xdr:row>1</xdr:row>
      <xdr:rowOff>19049</xdr:rowOff>
    </xdr:from>
    <xdr:to>
      <xdr:col>3</xdr:col>
      <xdr:colOff>1714</xdr:colOff>
      <xdr:row>1</xdr:row>
      <xdr:rowOff>428624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1EE9521-D587-4D0E-9597-1CAB192013D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9625" y="171449"/>
          <a:ext cx="1099439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686EC-B60D-48A1-B2D4-64632B56C41E}">
  <dimension ref="A1:H422"/>
  <sheetViews>
    <sheetView workbookViewId="0">
      <pane ySplit="1" topLeftCell="A42" activePane="bottomLeft" state="frozen"/>
      <selection pane="bottomLeft" activeCell="L48" sqref="L48"/>
    </sheetView>
  </sheetViews>
  <sheetFormatPr baseColWidth="10" defaultRowHeight="15" x14ac:dyDescent="0.25"/>
  <cols>
    <col min="1" max="1" width="1.7109375" style="96" customWidth="1"/>
    <col min="2" max="2" width="18.28515625" style="122" customWidth="1"/>
    <col min="3" max="5" width="11.42578125" style="96"/>
    <col min="6" max="6" width="11.42578125" style="123"/>
    <col min="7" max="16384" width="11.42578125" style="96"/>
  </cols>
  <sheetData>
    <row r="1" spans="1:8" x14ac:dyDescent="0.25">
      <c r="A1" s="96" t="s">
        <v>122</v>
      </c>
      <c r="B1" s="122" t="s">
        <v>123</v>
      </c>
      <c r="C1" s="96" t="s">
        <v>96</v>
      </c>
      <c r="D1" s="96" t="s">
        <v>95</v>
      </c>
      <c r="E1" s="96" t="s">
        <v>94</v>
      </c>
      <c r="H1" s="124">
        <v>4.1666666666666666E-3</v>
      </c>
    </row>
    <row r="2" spans="1:8" x14ac:dyDescent="0.25">
      <c r="A2" s="97">
        <v>43053.44027777778</v>
      </c>
      <c r="B2" s="125">
        <f t="shared" ref="B2:B65" si="0">A2+$H$1</f>
        <v>43053.444444444445</v>
      </c>
      <c r="C2" s="96">
        <v>-0.185</v>
      </c>
      <c r="D2" s="96">
        <v>-1E-3</v>
      </c>
      <c r="E2" s="96">
        <v>3.3000000000000002E-2</v>
      </c>
    </row>
    <row r="3" spans="1:8" x14ac:dyDescent="0.25">
      <c r="A3" s="126">
        <v>43053.440972222219</v>
      </c>
      <c r="B3" s="125">
        <f t="shared" si="0"/>
        <v>43053.445138888885</v>
      </c>
      <c r="C3" s="127">
        <v>-0.17599999999999999</v>
      </c>
      <c r="D3" s="127">
        <v>-1.244</v>
      </c>
      <c r="E3" s="127">
        <v>3.3000000000000002E-2</v>
      </c>
      <c r="F3" s="128"/>
      <c r="G3" s="127"/>
    </row>
    <row r="4" spans="1:8" x14ac:dyDescent="0.25">
      <c r="A4" s="125">
        <v>43053.441666666666</v>
      </c>
      <c r="B4" s="125">
        <f t="shared" si="0"/>
        <v>43053.445833333331</v>
      </c>
      <c r="C4" s="122">
        <v>-0.19400000000000001</v>
      </c>
      <c r="D4" s="122">
        <v>-0.114</v>
      </c>
      <c r="E4" s="122">
        <v>3.4000000000000002E-2</v>
      </c>
      <c r="F4" s="129" t="s">
        <v>93</v>
      </c>
      <c r="G4" s="122"/>
    </row>
    <row r="5" spans="1:8" x14ac:dyDescent="0.25">
      <c r="A5" s="97">
        <v>43053.442361111112</v>
      </c>
      <c r="B5" s="125">
        <f t="shared" si="0"/>
        <v>43053.446527777778</v>
      </c>
      <c r="C5" s="96">
        <v>-0.18099999999999999</v>
      </c>
      <c r="D5" s="96">
        <v>-0.67900000000000005</v>
      </c>
      <c r="E5" s="96">
        <v>3.1E-2</v>
      </c>
    </row>
    <row r="6" spans="1:8" x14ac:dyDescent="0.25">
      <c r="A6" s="97">
        <v>43053.443055555559</v>
      </c>
      <c r="B6" s="125">
        <f t="shared" si="0"/>
        <v>43053.447222222225</v>
      </c>
      <c r="C6" s="96">
        <v>-0.18099999999999999</v>
      </c>
      <c r="D6" s="96">
        <v>-0.67900000000000005</v>
      </c>
      <c r="E6" s="96">
        <v>0.187</v>
      </c>
    </row>
    <row r="7" spans="1:8" x14ac:dyDescent="0.25">
      <c r="A7" s="97">
        <v>43053.443749999999</v>
      </c>
      <c r="B7" s="125">
        <f t="shared" si="0"/>
        <v>43053.447916666664</v>
      </c>
      <c r="C7" s="96">
        <v>-0.19400000000000001</v>
      </c>
      <c r="D7" s="96">
        <v>-1E-3</v>
      </c>
      <c r="E7" s="96">
        <v>2.54</v>
      </c>
    </row>
    <row r="8" spans="1:8" x14ac:dyDescent="0.25">
      <c r="A8" s="97">
        <v>43053.444444444445</v>
      </c>
      <c r="B8" s="125">
        <f t="shared" si="0"/>
        <v>43053.448611111111</v>
      </c>
      <c r="C8" s="96">
        <v>-0.18099999999999999</v>
      </c>
      <c r="D8" s="96">
        <v>-1.357</v>
      </c>
      <c r="E8" s="96">
        <v>22.03</v>
      </c>
    </row>
    <row r="9" spans="1:8" x14ac:dyDescent="0.25">
      <c r="A9" s="97">
        <v>43053.445138888892</v>
      </c>
      <c r="B9" s="125">
        <f t="shared" si="0"/>
        <v>43053.449305555558</v>
      </c>
      <c r="C9" s="96">
        <v>-0.185</v>
      </c>
      <c r="D9" s="96">
        <v>-1E-3</v>
      </c>
      <c r="E9" s="96">
        <v>23.63</v>
      </c>
    </row>
    <row r="10" spans="1:8" x14ac:dyDescent="0.25">
      <c r="A10" s="97">
        <v>43053.445833333331</v>
      </c>
      <c r="B10" s="125">
        <f t="shared" si="0"/>
        <v>43053.45</v>
      </c>
      <c r="C10" s="96">
        <v>-0.185</v>
      </c>
      <c r="D10" s="96">
        <v>-1.357</v>
      </c>
      <c r="E10" s="96">
        <v>23.21</v>
      </c>
    </row>
    <row r="11" spans="1:8" x14ac:dyDescent="0.25">
      <c r="A11" s="97">
        <v>43053.446527777778</v>
      </c>
      <c r="B11" s="125">
        <f t="shared" si="0"/>
        <v>43053.450694444444</v>
      </c>
      <c r="C11" s="96">
        <v>-0.19400000000000001</v>
      </c>
      <c r="D11" s="96">
        <v>-0.22700000000000001</v>
      </c>
      <c r="E11" s="96">
        <v>23.21</v>
      </c>
    </row>
    <row r="12" spans="1:8" x14ac:dyDescent="0.25">
      <c r="A12" s="125">
        <v>43053.447222222225</v>
      </c>
      <c r="B12" s="125">
        <f t="shared" si="0"/>
        <v>43053.451388888891</v>
      </c>
      <c r="C12" s="122">
        <v>-0.18099999999999999</v>
      </c>
      <c r="D12" s="122">
        <v>-1.47</v>
      </c>
      <c r="E12" s="122">
        <v>23.21</v>
      </c>
      <c r="F12" s="129" t="s">
        <v>92</v>
      </c>
      <c r="G12" s="122"/>
    </row>
    <row r="13" spans="1:8" x14ac:dyDescent="0.25">
      <c r="A13" s="97">
        <v>43053.447916666664</v>
      </c>
      <c r="B13" s="125">
        <f t="shared" si="0"/>
        <v>43053.45208333333</v>
      </c>
      <c r="C13" s="96">
        <v>-0.18099999999999999</v>
      </c>
      <c r="D13" s="96">
        <v>-1E-3</v>
      </c>
      <c r="E13" s="96">
        <v>23.21</v>
      </c>
    </row>
    <row r="14" spans="1:8" x14ac:dyDescent="0.25">
      <c r="A14" s="97">
        <v>43053.448611111111</v>
      </c>
      <c r="B14" s="125">
        <f t="shared" si="0"/>
        <v>43053.452777777777</v>
      </c>
      <c r="C14" s="96">
        <v>-0.19</v>
      </c>
      <c r="D14" s="96">
        <v>-0.79200000000000004</v>
      </c>
      <c r="E14" s="96">
        <v>23.21</v>
      </c>
    </row>
    <row r="15" spans="1:8" x14ac:dyDescent="0.25">
      <c r="A15" s="97">
        <v>43053.449305555558</v>
      </c>
      <c r="B15" s="125">
        <f t="shared" si="0"/>
        <v>43053.453472222223</v>
      </c>
      <c r="C15" s="96">
        <v>-0.185</v>
      </c>
      <c r="D15" s="96">
        <v>-0.22700000000000001</v>
      </c>
      <c r="E15" s="96">
        <v>22.95</v>
      </c>
    </row>
    <row r="16" spans="1:8" x14ac:dyDescent="0.25">
      <c r="A16" s="97">
        <v>43053.45</v>
      </c>
      <c r="B16" s="125">
        <f t="shared" si="0"/>
        <v>43053.454166666663</v>
      </c>
      <c r="C16" s="96">
        <v>-0.17599999999999999</v>
      </c>
      <c r="D16" s="96">
        <v>-1E-3</v>
      </c>
      <c r="E16" s="96">
        <v>17.8</v>
      </c>
    </row>
    <row r="17" spans="1:7" x14ac:dyDescent="0.25">
      <c r="A17" s="97">
        <v>43053.450694444444</v>
      </c>
      <c r="B17" s="125">
        <f t="shared" si="0"/>
        <v>43053.454861111109</v>
      </c>
      <c r="C17" s="96">
        <v>-0.19</v>
      </c>
      <c r="D17" s="96">
        <v>-1.357</v>
      </c>
      <c r="E17" s="96">
        <v>14.45</v>
      </c>
    </row>
    <row r="18" spans="1:7" x14ac:dyDescent="0.25">
      <c r="A18" s="97">
        <v>43053.451388888891</v>
      </c>
      <c r="B18" s="125">
        <f t="shared" si="0"/>
        <v>43053.455555555556</v>
      </c>
      <c r="C18" s="96">
        <v>-0.185</v>
      </c>
      <c r="D18" s="96">
        <v>-1E-3</v>
      </c>
      <c r="E18" s="96">
        <v>14.44</v>
      </c>
    </row>
    <row r="19" spans="1:7" x14ac:dyDescent="0.25">
      <c r="A19" s="125">
        <v>43053.45208333333</v>
      </c>
      <c r="B19" s="125">
        <f t="shared" si="0"/>
        <v>43053.456249999996</v>
      </c>
      <c r="C19" s="122">
        <v>-0.19</v>
      </c>
      <c r="D19" s="122">
        <v>-1.018</v>
      </c>
      <c r="E19" s="122">
        <v>14.44</v>
      </c>
      <c r="F19" s="129" t="s">
        <v>91</v>
      </c>
      <c r="G19" s="122"/>
    </row>
    <row r="20" spans="1:7" x14ac:dyDescent="0.25">
      <c r="A20" s="97">
        <v>43053.452777777777</v>
      </c>
      <c r="B20" s="125">
        <f t="shared" si="0"/>
        <v>43053.456944444442</v>
      </c>
      <c r="C20" s="96">
        <v>-0.19400000000000001</v>
      </c>
      <c r="D20" s="96">
        <v>-1E-3</v>
      </c>
      <c r="E20" s="96">
        <v>14.75</v>
      </c>
    </row>
    <row r="21" spans="1:7" x14ac:dyDescent="0.25">
      <c r="A21" s="97">
        <v>43053.453472222223</v>
      </c>
      <c r="B21" s="125">
        <f t="shared" si="0"/>
        <v>43053.457638888889</v>
      </c>
      <c r="C21" s="96">
        <v>-0.154</v>
      </c>
      <c r="D21" s="96">
        <v>-1.244</v>
      </c>
      <c r="E21" s="96">
        <v>14.96</v>
      </c>
    </row>
    <row r="22" spans="1:7" x14ac:dyDescent="0.25">
      <c r="A22" s="97">
        <v>43053.45416666667</v>
      </c>
      <c r="B22" s="125">
        <f t="shared" si="0"/>
        <v>43053.458333333336</v>
      </c>
      <c r="C22" s="96">
        <v>0.32100000000000001</v>
      </c>
      <c r="D22" s="96">
        <v>-1E-3</v>
      </c>
      <c r="E22" s="96">
        <v>15.61</v>
      </c>
    </row>
    <row r="23" spans="1:7" x14ac:dyDescent="0.25">
      <c r="A23" s="97">
        <v>43053.454861111109</v>
      </c>
      <c r="B23" s="125">
        <f t="shared" si="0"/>
        <v>43053.459027777775</v>
      </c>
      <c r="C23" s="96">
        <v>0.38400000000000001</v>
      </c>
      <c r="D23" s="96">
        <v>-1.357</v>
      </c>
      <c r="E23" s="96">
        <v>17.329999999999998</v>
      </c>
    </row>
    <row r="24" spans="1:7" x14ac:dyDescent="0.25">
      <c r="A24" s="97">
        <v>43053.455555555556</v>
      </c>
      <c r="B24" s="125">
        <f t="shared" si="0"/>
        <v>43053.459722222222</v>
      </c>
      <c r="C24" s="96">
        <v>0.19400000000000001</v>
      </c>
      <c r="D24" s="96">
        <v>-1E-3</v>
      </c>
      <c r="E24" s="96">
        <v>18.46</v>
      </c>
    </row>
    <row r="25" spans="1:7" x14ac:dyDescent="0.25">
      <c r="A25" s="97">
        <v>43053.456250000003</v>
      </c>
      <c r="B25" s="125">
        <f t="shared" si="0"/>
        <v>43053.460416666669</v>
      </c>
      <c r="C25" s="96">
        <v>0.28000000000000003</v>
      </c>
      <c r="D25" s="96">
        <v>48.13</v>
      </c>
      <c r="E25" s="96">
        <v>15.62</v>
      </c>
    </row>
    <row r="26" spans="1:7" x14ac:dyDescent="0.25">
      <c r="A26" s="97">
        <v>43053.456944444442</v>
      </c>
      <c r="B26" s="125">
        <f t="shared" si="0"/>
        <v>43053.461111111108</v>
      </c>
      <c r="C26" s="96">
        <v>12.3</v>
      </c>
      <c r="D26" s="96">
        <v>469.2</v>
      </c>
      <c r="E26" s="96">
        <v>0.29599999999999999</v>
      </c>
    </row>
    <row r="27" spans="1:7" x14ac:dyDescent="0.25">
      <c r="A27" s="97">
        <v>43053.457638888889</v>
      </c>
      <c r="B27" s="125">
        <f t="shared" si="0"/>
        <v>43053.461805555555</v>
      </c>
      <c r="C27" s="96">
        <v>15.69</v>
      </c>
      <c r="D27" s="96">
        <v>481.4</v>
      </c>
      <c r="E27" s="96">
        <v>-5.0000000000000001E-3</v>
      </c>
    </row>
    <row r="28" spans="1:7" x14ac:dyDescent="0.25">
      <c r="A28" s="97">
        <v>43053.458333333336</v>
      </c>
      <c r="B28" s="125">
        <f t="shared" si="0"/>
        <v>43053.462500000001</v>
      </c>
      <c r="C28" s="96">
        <v>23.62</v>
      </c>
      <c r="D28" s="96">
        <v>479.2</v>
      </c>
      <c r="E28" s="96">
        <v>-8.9999999999999993E-3</v>
      </c>
    </row>
    <row r="29" spans="1:7" x14ac:dyDescent="0.25">
      <c r="A29" s="97">
        <v>43053.459027777775</v>
      </c>
      <c r="B29" s="125">
        <f t="shared" si="0"/>
        <v>43053.463194444441</v>
      </c>
      <c r="C29" s="96">
        <v>31.54</v>
      </c>
      <c r="D29" s="96">
        <v>480.7</v>
      </c>
      <c r="E29" s="96">
        <v>-1.0999999999999999E-2</v>
      </c>
    </row>
    <row r="30" spans="1:7" x14ac:dyDescent="0.25">
      <c r="A30" s="97">
        <v>43053.459722222222</v>
      </c>
      <c r="B30" s="125">
        <f t="shared" si="0"/>
        <v>43053.463888888888</v>
      </c>
      <c r="C30" s="96">
        <v>31.54</v>
      </c>
      <c r="D30" s="96">
        <v>479.7</v>
      </c>
      <c r="E30" s="96">
        <v>-1.4E-2</v>
      </c>
    </row>
    <row r="31" spans="1:7" x14ac:dyDescent="0.25">
      <c r="A31" s="125">
        <v>43053.460416666669</v>
      </c>
      <c r="B31" s="125">
        <f t="shared" si="0"/>
        <v>43053.464583333334</v>
      </c>
      <c r="C31" s="122">
        <v>31.52</v>
      </c>
      <c r="D31" s="122">
        <v>479.7</v>
      </c>
      <c r="E31" s="122">
        <v>-1.4E-2</v>
      </c>
      <c r="F31" s="129" t="s">
        <v>90</v>
      </c>
      <c r="G31" s="122"/>
    </row>
    <row r="32" spans="1:7" x14ac:dyDescent="0.25">
      <c r="A32" s="97">
        <v>43053.461111111108</v>
      </c>
      <c r="B32" s="125">
        <f t="shared" si="0"/>
        <v>43053.465277777774</v>
      </c>
      <c r="C32" s="96">
        <v>31.52</v>
      </c>
      <c r="D32" s="96">
        <v>478.2</v>
      </c>
      <c r="E32" s="96">
        <v>-1.0999999999999999E-2</v>
      </c>
    </row>
    <row r="33" spans="1:8" x14ac:dyDescent="0.25">
      <c r="A33" s="97">
        <v>43053.461805555555</v>
      </c>
      <c r="B33" s="125">
        <f t="shared" si="0"/>
        <v>43053.46597222222</v>
      </c>
      <c r="C33" s="96">
        <v>31.4</v>
      </c>
      <c r="D33" s="96">
        <v>389</v>
      </c>
      <c r="E33" s="96">
        <v>0.8</v>
      </c>
    </row>
    <row r="34" spans="1:8" x14ac:dyDescent="0.25">
      <c r="A34" s="97">
        <v>43053.462500000001</v>
      </c>
      <c r="B34" s="125">
        <f t="shared" si="0"/>
        <v>43053.466666666667</v>
      </c>
      <c r="C34" s="96">
        <v>29.05</v>
      </c>
      <c r="D34" s="96">
        <v>269.39999999999998</v>
      </c>
      <c r="E34" s="96">
        <v>0.66800000000000004</v>
      </c>
    </row>
    <row r="35" spans="1:8" x14ac:dyDescent="0.25">
      <c r="A35" s="97">
        <v>43053.463194444441</v>
      </c>
      <c r="B35" s="125">
        <f t="shared" si="0"/>
        <v>43053.467361111107</v>
      </c>
      <c r="C35" s="96">
        <v>19.61</v>
      </c>
      <c r="D35" s="96">
        <v>292.5</v>
      </c>
      <c r="E35" s="96">
        <v>-1.7000000000000001E-2</v>
      </c>
    </row>
    <row r="36" spans="1:8" x14ac:dyDescent="0.25">
      <c r="A36" s="97">
        <v>43053.463888888888</v>
      </c>
      <c r="B36" s="125">
        <f t="shared" si="0"/>
        <v>43053.468055555553</v>
      </c>
      <c r="C36" s="96">
        <v>19.61</v>
      </c>
      <c r="D36" s="96">
        <v>292.8</v>
      </c>
      <c r="E36" s="96">
        <v>-1.7000000000000001E-2</v>
      </c>
    </row>
    <row r="37" spans="1:8" x14ac:dyDescent="0.25">
      <c r="A37" s="97">
        <v>43053.464583333334</v>
      </c>
      <c r="B37" s="125">
        <f t="shared" si="0"/>
        <v>43053.46875</v>
      </c>
      <c r="C37" s="96">
        <v>19.61</v>
      </c>
      <c r="D37" s="96">
        <v>292.89999999999998</v>
      </c>
      <c r="E37" s="96">
        <v>-1.7000000000000001E-2</v>
      </c>
    </row>
    <row r="38" spans="1:8" x14ac:dyDescent="0.25">
      <c r="A38" s="97">
        <v>43053.465277777781</v>
      </c>
      <c r="B38" s="125">
        <f t="shared" si="0"/>
        <v>43053.469444444447</v>
      </c>
      <c r="C38" s="96">
        <v>19.62</v>
      </c>
      <c r="D38" s="96">
        <v>266.3</v>
      </c>
      <c r="E38" s="96">
        <v>-2.1999999999999999E-2</v>
      </c>
    </row>
    <row r="39" spans="1:8" x14ac:dyDescent="0.25">
      <c r="A39" s="97">
        <v>43053.46597222222</v>
      </c>
      <c r="B39" s="125">
        <f t="shared" si="0"/>
        <v>43053.470138888886</v>
      </c>
      <c r="C39" s="96">
        <v>19.62</v>
      </c>
      <c r="D39" s="96">
        <v>266.60000000000002</v>
      </c>
      <c r="E39" s="96">
        <v>-1.0999999999999999E-2</v>
      </c>
    </row>
    <row r="40" spans="1:8" x14ac:dyDescent="0.25">
      <c r="A40" s="97">
        <v>43053.466666666667</v>
      </c>
      <c r="B40" s="125">
        <f t="shared" si="0"/>
        <v>43053.470833333333</v>
      </c>
      <c r="C40" s="96">
        <v>19.62</v>
      </c>
      <c r="D40" s="96">
        <v>266.8</v>
      </c>
      <c r="E40" s="96">
        <v>-1.4999999999999999E-2</v>
      </c>
    </row>
    <row r="41" spans="1:8" x14ac:dyDescent="0.25">
      <c r="A41" s="97">
        <v>43053.467361111114</v>
      </c>
      <c r="B41" s="125">
        <f t="shared" si="0"/>
        <v>43053.47152777778</v>
      </c>
      <c r="C41" s="96">
        <v>19.61</v>
      </c>
      <c r="D41" s="96">
        <v>265.5</v>
      </c>
      <c r="E41" s="96">
        <v>-1.2999999999999999E-2</v>
      </c>
    </row>
    <row r="42" spans="1:8" x14ac:dyDescent="0.25">
      <c r="A42" s="97">
        <v>43053.468055555553</v>
      </c>
      <c r="B42" s="125">
        <f t="shared" si="0"/>
        <v>43053.472222222219</v>
      </c>
      <c r="C42" s="96">
        <v>19.61</v>
      </c>
      <c r="D42" s="96">
        <v>265.5</v>
      </c>
      <c r="E42" s="96">
        <v>-1.6E-2</v>
      </c>
    </row>
    <row r="43" spans="1:8" x14ac:dyDescent="0.25">
      <c r="A43" s="97">
        <v>43053.46875</v>
      </c>
      <c r="B43" s="125">
        <f t="shared" si="0"/>
        <v>43053.472916666666</v>
      </c>
      <c r="C43" s="96">
        <v>19.61</v>
      </c>
      <c r="D43" s="96">
        <v>265.3</v>
      </c>
      <c r="E43" s="96">
        <v>-1.2999999999999999E-2</v>
      </c>
    </row>
    <row r="44" spans="1:8" x14ac:dyDescent="0.25">
      <c r="A44" s="125">
        <v>43053.469444444447</v>
      </c>
      <c r="B44" s="125">
        <f t="shared" si="0"/>
        <v>43053.473611111112</v>
      </c>
      <c r="C44" s="122">
        <v>19.62</v>
      </c>
      <c r="D44" s="122">
        <v>266</v>
      </c>
      <c r="E44" s="122">
        <v>-1.4999999999999999E-2</v>
      </c>
      <c r="F44" s="129" t="s">
        <v>89</v>
      </c>
      <c r="G44" s="122"/>
      <c r="H44" s="122"/>
    </row>
    <row r="45" spans="1:8" x14ac:dyDescent="0.25">
      <c r="A45" s="97">
        <v>43053.470138888886</v>
      </c>
      <c r="B45" s="125">
        <f t="shared" si="0"/>
        <v>43053.474305555552</v>
      </c>
      <c r="C45" s="96">
        <v>19.579999999999998</v>
      </c>
      <c r="D45" s="96">
        <v>239.5</v>
      </c>
      <c r="E45" s="96">
        <v>0.46800000000000003</v>
      </c>
    </row>
    <row r="46" spans="1:8" x14ac:dyDescent="0.25">
      <c r="A46" s="97">
        <v>43053.470833333333</v>
      </c>
      <c r="B46" s="125">
        <f t="shared" si="0"/>
        <v>43053.474999999999</v>
      </c>
      <c r="C46" s="96">
        <v>14.12</v>
      </c>
      <c r="D46" s="96">
        <v>130.5</v>
      </c>
      <c r="E46" s="96">
        <v>0.26</v>
      </c>
    </row>
    <row r="47" spans="1:8" x14ac:dyDescent="0.25">
      <c r="A47" s="97">
        <v>43053.47152777778</v>
      </c>
      <c r="B47" s="125">
        <f t="shared" si="0"/>
        <v>43053.475694444445</v>
      </c>
      <c r="C47" s="96">
        <v>8.99</v>
      </c>
      <c r="D47" s="96">
        <v>124.2</v>
      </c>
      <c r="E47" s="96">
        <v>-0.01</v>
      </c>
    </row>
    <row r="48" spans="1:8" x14ac:dyDescent="0.25">
      <c r="A48" s="97">
        <v>43053.472222222219</v>
      </c>
      <c r="B48" s="125">
        <f t="shared" si="0"/>
        <v>43053.476388888885</v>
      </c>
      <c r="C48" s="96">
        <v>8.9600000000000009</v>
      </c>
      <c r="D48" s="96">
        <v>124.3</v>
      </c>
      <c r="E48" s="96">
        <v>-1.7999999999999999E-2</v>
      </c>
    </row>
    <row r="49" spans="1:8" x14ac:dyDescent="0.25">
      <c r="A49" s="97">
        <v>43053.472916666666</v>
      </c>
      <c r="B49" s="125">
        <f t="shared" si="0"/>
        <v>43053.477083333331</v>
      </c>
      <c r="C49" s="96">
        <v>8.9499999999999993</v>
      </c>
      <c r="D49" s="96">
        <v>124.6</v>
      </c>
      <c r="E49" s="96">
        <v>-1.9E-2</v>
      </c>
    </row>
    <row r="50" spans="1:8" x14ac:dyDescent="0.25">
      <c r="A50" s="125">
        <v>43053.473611111112</v>
      </c>
      <c r="B50" s="125">
        <f t="shared" si="0"/>
        <v>43053.477777777778</v>
      </c>
      <c r="C50" s="122">
        <v>8.98</v>
      </c>
      <c r="D50" s="122">
        <v>124.5</v>
      </c>
      <c r="E50" s="122">
        <v>-1.9E-2</v>
      </c>
      <c r="F50" s="129" t="s">
        <v>88</v>
      </c>
      <c r="G50" s="122"/>
      <c r="H50" s="122"/>
    </row>
    <row r="51" spans="1:8" x14ac:dyDescent="0.25">
      <c r="A51" s="97">
        <v>43053.474305555559</v>
      </c>
      <c r="B51" s="125">
        <f t="shared" si="0"/>
        <v>43053.478472222225</v>
      </c>
      <c r="C51" s="96">
        <v>10.47</v>
      </c>
      <c r="D51" s="96">
        <v>100</v>
      </c>
      <c r="E51" s="96">
        <v>7.1890000000000001</v>
      </c>
    </row>
    <row r="52" spans="1:8" x14ac:dyDescent="0.25">
      <c r="A52" s="97">
        <v>43053.474999999999</v>
      </c>
      <c r="B52" s="125">
        <f t="shared" si="0"/>
        <v>43053.479166666664</v>
      </c>
      <c r="C52" s="96">
        <v>22.07</v>
      </c>
      <c r="D52" s="96">
        <v>96.1</v>
      </c>
      <c r="E52" s="96">
        <v>13.72</v>
      </c>
    </row>
    <row r="53" spans="1:8" x14ac:dyDescent="0.25">
      <c r="A53" s="97">
        <v>43053.475694444445</v>
      </c>
      <c r="B53" s="125">
        <f t="shared" si="0"/>
        <v>43053.479861111111</v>
      </c>
      <c r="C53" s="96">
        <v>21.85</v>
      </c>
      <c r="D53" s="96">
        <v>118.7</v>
      </c>
      <c r="E53" s="96">
        <v>13.72</v>
      </c>
    </row>
    <row r="54" spans="1:8" x14ac:dyDescent="0.25">
      <c r="A54" s="97">
        <v>43053.476388888892</v>
      </c>
      <c r="B54" s="125">
        <f t="shared" si="0"/>
        <v>43053.480555555558</v>
      </c>
      <c r="C54" s="96">
        <v>21.09</v>
      </c>
      <c r="D54" s="96">
        <v>128.5</v>
      </c>
      <c r="E54" s="96">
        <v>13.72</v>
      </c>
    </row>
    <row r="55" spans="1:8" x14ac:dyDescent="0.25">
      <c r="A55" s="97">
        <v>43053.477083333331</v>
      </c>
      <c r="B55" s="125">
        <f t="shared" si="0"/>
        <v>43053.481249999997</v>
      </c>
      <c r="C55" s="96">
        <v>20.38</v>
      </c>
      <c r="D55" s="96">
        <v>132.5</v>
      </c>
      <c r="E55" s="96">
        <v>13.71</v>
      </c>
    </row>
    <row r="56" spans="1:8" x14ac:dyDescent="0.25">
      <c r="A56" s="97">
        <v>43053.477777777778</v>
      </c>
      <c r="B56" s="125">
        <f t="shared" si="0"/>
        <v>43053.481944444444</v>
      </c>
      <c r="C56" s="96">
        <v>19.100000000000001</v>
      </c>
      <c r="D56" s="96">
        <v>110.9</v>
      </c>
      <c r="E56" s="96">
        <v>10.06</v>
      </c>
    </row>
    <row r="57" spans="1:8" x14ac:dyDescent="0.25">
      <c r="A57" s="97">
        <v>43053.478472222225</v>
      </c>
      <c r="B57" s="125">
        <f t="shared" si="0"/>
        <v>43053.482638888891</v>
      </c>
      <c r="C57" s="96">
        <v>4.9539999999999997</v>
      </c>
      <c r="D57" s="96">
        <v>32.07</v>
      </c>
      <c r="E57" s="96">
        <v>3.536</v>
      </c>
    </row>
    <row r="58" spans="1:8" x14ac:dyDescent="0.25">
      <c r="A58" s="97">
        <v>43053.479166666664</v>
      </c>
      <c r="B58" s="125">
        <f t="shared" si="0"/>
        <v>43053.48333333333</v>
      </c>
      <c r="C58" s="96">
        <v>1.8640000000000001</v>
      </c>
      <c r="D58" s="96">
        <v>15.85</v>
      </c>
      <c r="E58" s="96">
        <v>1.1759999999999999</v>
      </c>
    </row>
    <row r="59" spans="1:8" x14ac:dyDescent="0.25">
      <c r="A59" s="97">
        <v>43053.479861111111</v>
      </c>
      <c r="B59" s="125">
        <f t="shared" si="0"/>
        <v>43053.484027777777</v>
      </c>
      <c r="C59" s="96">
        <v>0.89900000000000002</v>
      </c>
      <c r="D59" s="96">
        <v>6.43</v>
      </c>
      <c r="E59" s="96">
        <v>0.63800000000000001</v>
      </c>
    </row>
    <row r="60" spans="1:8" x14ac:dyDescent="0.25">
      <c r="A60" s="125">
        <v>43053.480555555558</v>
      </c>
      <c r="B60" s="125">
        <f t="shared" si="0"/>
        <v>43053.484722222223</v>
      </c>
      <c r="C60" s="122">
        <v>0.27700000000000002</v>
      </c>
      <c r="D60" s="122">
        <v>4.33</v>
      </c>
      <c r="E60" s="122">
        <v>0.214</v>
      </c>
      <c r="F60" s="129" t="s">
        <v>87</v>
      </c>
      <c r="G60" s="122"/>
      <c r="H60" s="122"/>
    </row>
    <row r="61" spans="1:8" x14ac:dyDescent="0.25">
      <c r="A61" s="97">
        <v>43053.481249999997</v>
      </c>
      <c r="B61" s="125">
        <f t="shared" si="0"/>
        <v>43053.485416666663</v>
      </c>
      <c r="C61" s="96">
        <v>1.835</v>
      </c>
      <c r="D61" s="96">
        <v>57.54</v>
      </c>
      <c r="E61" s="96">
        <v>5.6230000000000002</v>
      </c>
    </row>
    <row r="62" spans="1:8" x14ac:dyDescent="0.25">
      <c r="A62" s="97">
        <v>43053.481944444444</v>
      </c>
      <c r="B62" s="125">
        <f t="shared" si="0"/>
        <v>43053.486111111109</v>
      </c>
      <c r="C62" s="96">
        <v>20.39</v>
      </c>
      <c r="D62" s="96">
        <v>136.6</v>
      </c>
      <c r="E62" s="96">
        <v>13.58</v>
      </c>
    </row>
    <row r="63" spans="1:8" x14ac:dyDescent="0.25">
      <c r="A63" s="97">
        <v>43053.482638888891</v>
      </c>
      <c r="B63" s="125">
        <f t="shared" si="0"/>
        <v>43053.486805555556</v>
      </c>
      <c r="C63" s="96">
        <v>20.7</v>
      </c>
      <c r="D63" s="96">
        <v>140.19999999999999</v>
      </c>
      <c r="E63" s="96">
        <v>13.66</v>
      </c>
    </row>
    <row r="64" spans="1:8" x14ac:dyDescent="0.25">
      <c r="A64" s="97">
        <v>43053.48333333333</v>
      </c>
      <c r="B64" s="125">
        <f t="shared" si="0"/>
        <v>43053.487499999996</v>
      </c>
      <c r="C64" s="96">
        <v>20.149999999999999</v>
      </c>
      <c r="D64" s="96">
        <v>141.9</v>
      </c>
      <c r="E64" s="96">
        <v>13.67</v>
      </c>
    </row>
    <row r="65" spans="1:8" x14ac:dyDescent="0.25">
      <c r="A65" s="97">
        <v>43053.484027777777</v>
      </c>
      <c r="B65" s="125">
        <f t="shared" si="0"/>
        <v>43053.488194444442</v>
      </c>
      <c r="C65" s="96">
        <v>18.64</v>
      </c>
      <c r="D65" s="96">
        <v>261.60000000000002</v>
      </c>
      <c r="E65" s="96">
        <v>7.3470000000000004</v>
      </c>
    </row>
    <row r="66" spans="1:8" x14ac:dyDescent="0.25">
      <c r="A66" s="97">
        <v>43053.484722222223</v>
      </c>
      <c r="B66" s="125">
        <f t="shared" ref="B66:B129" si="1">A66+$H$1</f>
        <v>43053.488888888889</v>
      </c>
      <c r="C66" s="96">
        <v>29.74</v>
      </c>
      <c r="D66" s="96">
        <v>398.5</v>
      </c>
      <c r="E66" s="96">
        <v>1.0489999999999999</v>
      </c>
    </row>
    <row r="67" spans="1:8" x14ac:dyDescent="0.25">
      <c r="A67" s="125">
        <v>43053.48541666667</v>
      </c>
      <c r="B67" s="125">
        <f t="shared" si="1"/>
        <v>43053.489583333336</v>
      </c>
      <c r="C67" s="122">
        <v>30.67</v>
      </c>
      <c r="D67" s="122">
        <v>414.2</v>
      </c>
      <c r="E67" s="122">
        <v>0.46600000000000003</v>
      </c>
      <c r="F67" s="129" t="s">
        <v>86</v>
      </c>
      <c r="G67" s="122"/>
      <c r="H67" s="122"/>
    </row>
    <row r="68" spans="1:8" x14ac:dyDescent="0.25">
      <c r="A68" s="97">
        <v>43053.486111111109</v>
      </c>
      <c r="B68" s="125">
        <f t="shared" si="1"/>
        <v>43053.490277777775</v>
      </c>
      <c r="C68" s="96">
        <v>30.64</v>
      </c>
      <c r="D68" s="96">
        <v>415</v>
      </c>
      <c r="E68" s="96">
        <v>0.45200000000000001</v>
      </c>
    </row>
    <row r="69" spans="1:8" x14ac:dyDescent="0.25">
      <c r="A69" s="97">
        <v>43053.486805555556</v>
      </c>
      <c r="B69" s="125">
        <f t="shared" si="1"/>
        <v>43053.490972222222</v>
      </c>
      <c r="C69" s="96">
        <v>29.93</v>
      </c>
      <c r="D69" s="96">
        <v>284</v>
      </c>
      <c r="E69" s="96">
        <v>6.21</v>
      </c>
    </row>
    <row r="70" spans="1:8" x14ac:dyDescent="0.25">
      <c r="A70" s="97">
        <v>43053.487500000003</v>
      </c>
      <c r="B70" s="125">
        <f t="shared" si="1"/>
        <v>43053.491666666669</v>
      </c>
      <c r="C70" s="96">
        <v>19.489999999999998</v>
      </c>
      <c r="D70" s="96">
        <v>154.9</v>
      </c>
      <c r="E70" s="96">
        <v>13.58</v>
      </c>
    </row>
    <row r="71" spans="1:8" x14ac:dyDescent="0.25">
      <c r="A71" s="97">
        <v>43053.488194444442</v>
      </c>
      <c r="B71" s="125">
        <f t="shared" si="1"/>
        <v>43053.492361111108</v>
      </c>
      <c r="C71" s="96">
        <v>19.059999999999999</v>
      </c>
      <c r="D71" s="96">
        <v>152.1</v>
      </c>
      <c r="E71" s="96">
        <v>13.61</v>
      </c>
    </row>
    <row r="72" spans="1:8" x14ac:dyDescent="0.25">
      <c r="A72" s="97">
        <v>43053.488888888889</v>
      </c>
      <c r="B72" s="125">
        <f t="shared" si="1"/>
        <v>43053.493055555555</v>
      </c>
      <c r="C72" s="96">
        <v>18.89</v>
      </c>
      <c r="D72" s="96">
        <v>150.80000000000001</v>
      </c>
      <c r="E72" s="96">
        <v>13.59</v>
      </c>
    </row>
    <row r="73" spans="1:8" x14ac:dyDescent="0.25">
      <c r="A73" s="97">
        <v>43053.489583333336</v>
      </c>
      <c r="B73" s="125">
        <f t="shared" si="1"/>
        <v>43053.493750000001</v>
      </c>
      <c r="C73" s="96">
        <v>18.48</v>
      </c>
      <c r="D73" s="96">
        <v>156.69999999999999</v>
      </c>
      <c r="E73" s="96">
        <v>13.44</v>
      </c>
    </row>
    <row r="74" spans="1:8" x14ac:dyDescent="0.25">
      <c r="A74" s="97">
        <v>43053.490277777775</v>
      </c>
      <c r="B74" s="125">
        <f t="shared" si="1"/>
        <v>43053.494444444441</v>
      </c>
      <c r="C74" s="96">
        <v>5.6230000000000002</v>
      </c>
      <c r="D74" s="96">
        <v>12.97</v>
      </c>
      <c r="E74" s="96">
        <v>22.09</v>
      </c>
    </row>
    <row r="75" spans="1:8" x14ac:dyDescent="0.25">
      <c r="A75" s="97">
        <v>43053.490972222222</v>
      </c>
      <c r="B75" s="125">
        <f t="shared" si="1"/>
        <v>43053.495138888888</v>
      </c>
      <c r="C75" s="96">
        <v>-2.7E-2</v>
      </c>
      <c r="D75" s="96">
        <v>5.9889999999999999</v>
      </c>
      <c r="E75" s="96">
        <v>22.92</v>
      </c>
    </row>
    <row r="76" spans="1:8" x14ac:dyDescent="0.25">
      <c r="A76" s="125">
        <v>43053.491666666669</v>
      </c>
      <c r="B76" s="125">
        <f t="shared" si="1"/>
        <v>43053.495833333334</v>
      </c>
      <c r="C76" s="122">
        <v>-0.18099999999999999</v>
      </c>
      <c r="D76" s="122">
        <v>5.2430000000000003</v>
      </c>
      <c r="E76" s="122">
        <v>22.93</v>
      </c>
      <c r="F76" s="129" t="s">
        <v>85</v>
      </c>
      <c r="G76" s="122"/>
      <c r="H76" s="122"/>
    </row>
    <row r="77" spans="1:8" x14ac:dyDescent="0.25">
      <c r="A77" s="97">
        <v>43053.492361111108</v>
      </c>
      <c r="B77" s="125">
        <f t="shared" si="1"/>
        <v>43053.496527777774</v>
      </c>
      <c r="C77" s="96">
        <v>-0.18099999999999999</v>
      </c>
      <c r="D77" s="96">
        <v>9.24</v>
      </c>
      <c r="E77" s="96">
        <v>22.72</v>
      </c>
    </row>
    <row r="78" spans="1:8" x14ac:dyDescent="0.25">
      <c r="A78" s="97">
        <v>43053.493055555555</v>
      </c>
      <c r="B78" s="125">
        <f t="shared" si="1"/>
        <v>43053.49722222222</v>
      </c>
      <c r="C78" s="96">
        <v>12.63</v>
      </c>
      <c r="D78" s="96">
        <v>126.1</v>
      </c>
      <c r="E78" s="96">
        <v>14.34</v>
      </c>
    </row>
    <row r="79" spans="1:8" x14ac:dyDescent="0.25">
      <c r="A79" s="97">
        <v>43053.493750000001</v>
      </c>
      <c r="B79" s="125">
        <f t="shared" si="1"/>
        <v>43053.497916666667</v>
      </c>
      <c r="C79" s="96">
        <v>18.329999999999998</v>
      </c>
      <c r="D79" s="96">
        <v>147.4</v>
      </c>
      <c r="E79" s="96">
        <v>13.7</v>
      </c>
    </row>
    <row r="80" spans="1:8" x14ac:dyDescent="0.25">
      <c r="A80" s="97">
        <v>43053.494444444441</v>
      </c>
      <c r="B80" s="125">
        <f t="shared" si="1"/>
        <v>43053.498611111107</v>
      </c>
      <c r="C80" s="96">
        <v>17.850000000000001</v>
      </c>
      <c r="D80" s="96">
        <v>152</v>
      </c>
      <c r="E80" s="96">
        <v>13.74</v>
      </c>
    </row>
    <row r="81" spans="1:8" x14ac:dyDescent="0.25">
      <c r="A81" s="97">
        <v>43053.495138888888</v>
      </c>
      <c r="B81" s="125">
        <f t="shared" si="1"/>
        <v>43053.499305555553</v>
      </c>
      <c r="C81" s="96">
        <v>17.62</v>
      </c>
      <c r="D81" s="96">
        <v>152</v>
      </c>
      <c r="E81" s="96">
        <v>13.69</v>
      </c>
    </row>
    <row r="82" spans="1:8" x14ac:dyDescent="0.25">
      <c r="A82" s="97">
        <v>43053.495833333334</v>
      </c>
      <c r="B82" s="125">
        <f t="shared" si="1"/>
        <v>43053.5</v>
      </c>
      <c r="C82" s="96">
        <v>17.52</v>
      </c>
      <c r="D82" s="96">
        <v>151.5</v>
      </c>
      <c r="E82" s="96">
        <v>13.74</v>
      </c>
    </row>
    <row r="83" spans="1:8" x14ac:dyDescent="0.25">
      <c r="A83" s="97">
        <v>43053.496527777781</v>
      </c>
      <c r="B83" s="125">
        <f t="shared" si="1"/>
        <v>43053.500694444447</v>
      </c>
      <c r="C83" s="96">
        <v>17.25</v>
      </c>
      <c r="D83" s="96">
        <v>174.5</v>
      </c>
      <c r="E83" s="96">
        <v>10.68</v>
      </c>
    </row>
    <row r="84" spans="1:8" x14ac:dyDescent="0.25">
      <c r="A84" s="97">
        <v>43053.49722222222</v>
      </c>
      <c r="B84" s="125">
        <f t="shared" si="1"/>
        <v>43053.501388888886</v>
      </c>
      <c r="C84" s="96">
        <v>18.739999999999998</v>
      </c>
      <c r="D84" s="96">
        <v>246.4</v>
      </c>
      <c r="E84" s="96">
        <v>3.6219999999999999</v>
      </c>
    </row>
    <row r="85" spans="1:8" x14ac:dyDescent="0.25">
      <c r="A85" s="125">
        <v>43053.497916666667</v>
      </c>
      <c r="B85" s="125">
        <f t="shared" si="1"/>
        <v>43053.502083333333</v>
      </c>
      <c r="C85" s="122">
        <v>18.93</v>
      </c>
      <c r="D85" s="122">
        <v>257.5</v>
      </c>
      <c r="E85" s="122">
        <v>3.6120000000000001</v>
      </c>
      <c r="F85" s="129" t="s">
        <v>124</v>
      </c>
      <c r="G85" s="122"/>
      <c r="H85" s="122"/>
    </row>
    <row r="86" spans="1:8" x14ac:dyDescent="0.25">
      <c r="A86" s="97">
        <v>43053.498611111114</v>
      </c>
      <c r="B86" s="125">
        <f t="shared" si="1"/>
        <v>43053.50277777778</v>
      </c>
      <c r="C86" s="96">
        <v>18.77</v>
      </c>
      <c r="D86" s="96">
        <v>257.3</v>
      </c>
      <c r="E86" s="96">
        <v>3.6850000000000001</v>
      </c>
    </row>
    <row r="87" spans="1:8" x14ac:dyDescent="0.25">
      <c r="A87" s="97">
        <v>43053.499305555553</v>
      </c>
      <c r="B87" s="125">
        <f t="shared" si="1"/>
        <v>43053.503472222219</v>
      </c>
      <c r="C87" s="96">
        <v>18.670000000000002</v>
      </c>
      <c r="D87" s="96">
        <v>188.1</v>
      </c>
      <c r="E87" s="96">
        <v>8.42</v>
      </c>
    </row>
    <row r="88" spans="1:8" x14ac:dyDescent="0.25">
      <c r="A88" s="97">
        <v>43053.5</v>
      </c>
      <c r="B88" s="125">
        <f t="shared" si="1"/>
        <v>43053.504166666666</v>
      </c>
      <c r="C88" s="96">
        <v>17.079999999999998</v>
      </c>
      <c r="D88" s="96">
        <v>152.1</v>
      </c>
      <c r="E88" s="96">
        <v>14</v>
      </c>
    </row>
    <row r="89" spans="1:8" x14ac:dyDescent="0.25">
      <c r="A89" s="97">
        <v>43053.500694444447</v>
      </c>
      <c r="B89" s="125">
        <f t="shared" si="1"/>
        <v>43053.504861111112</v>
      </c>
      <c r="C89" s="96">
        <v>17.14</v>
      </c>
      <c r="D89" s="96">
        <v>148.9</v>
      </c>
      <c r="E89" s="96">
        <v>13.93</v>
      </c>
    </row>
    <row r="90" spans="1:8" x14ac:dyDescent="0.25">
      <c r="A90" s="97">
        <v>43053.501388888886</v>
      </c>
      <c r="B90" s="125">
        <f t="shared" si="1"/>
        <v>43053.505555555552</v>
      </c>
      <c r="C90" s="96">
        <v>17</v>
      </c>
      <c r="D90" s="96">
        <v>146.5</v>
      </c>
      <c r="E90" s="96">
        <v>13.85</v>
      </c>
    </row>
    <row r="91" spans="1:8" x14ac:dyDescent="0.25">
      <c r="A91" s="97">
        <v>43053.502083333333</v>
      </c>
      <c r="B91" s="125">
        <f t="shared" si="1"/>
        <v>43053.506249999999</v>
      </c>
      <c r="C91" s="96">
        <v>16.16</v>
      </c>
      <c r="D91" s="96">
        <v>115.6</v>
      </c>
      <c r="E91" s="96">
        <v>13.03</v>
      </c>
    </row>
    <row r="92" spans="1:8" x14ac:dyDescent="0.25">
      <c r="A92" s="97">
        <v>43053.50277777778</v>
      </c>
      <c r="B92" s="125">
        <f t="shared" si="1"/>
        <v>43053.506944444445</v>
      </c>
      <c r="C92" s="96">
        <v>3.2229999999999999</v>
      </c>
      <c r="D92" s="96">
        <v>24.66</v>
      </c>
      <c r="E92" s="96">
        <v>14.28</v>
      </c>
    </row>
    <row r="93" spans="1:8" x14ac:dyDescent="0.25">
      <c r="A93" s="97">
        <v>43053.503472222219</v>
      </c>
      <c r="B93" s="125">
        <f t="shared" si="1"/>
        <v>43053.507638888885</v>
      </c>
      <c r="C93" s="96">
        <v>2.206</v>
      </c>
      <c r="D93" s="96">
        <v>22.76</v>
      </c>
      <c r="E93" s="96">
        <v>14.33</v>
      </c>
    </row>
    <row r="94" spans="1:8" x14ac:dyDescent="0.25">
      <c r="A94" s="125">
        <v>43053.504166666666</v>
      </c>
      <c r="B94" s="125">
        <f t="shared" si="1"/>
        <v>43053.508333333331</v>
      </c>
      <c r="C94" s="122">
        <v>2.2599999999999998</v>
      </c>
      <c r="D94" s="122">
        <v>22.37</v>
      </c>
      <c r="E94" s="122">
        <v>14.33</v>
      </c>
      <c r="F94" s="129" t="s">
        <v>84</v>
      </c>
      <c r="G94" s="122"/>
      <c r="H94" s="122"/>
    </row>
    <row r="95" spans="1:8" x14ac:dyDescent="0.25">
      <c r="A95" s="97">
        <v>43053.504861111112</v>
      </c>
      <c r="B95" s="125">
        <f t="shared" si="1"/>
        <v>43053.509027777778</v>
      </c>
      <c r="C95" s="96">
        <v>2.2240000000000002</v>
      </c>
      <c r="D95" s="96">
        <v>21.49</v>
      </c>
      <c r="E95" s="96">
        <v>14.33</v>
      </c>
    </row>
    <row r="96" spans="1:8" x14ac:dyDescent="0.25">
      <c r="A96" s="97">
        <v>43053.505555555559</v>
      </c>
      <c r="B96" s="125">
        <f t="shared" si="1"/>
        <v>43053.509722222225</v>
      </c>
      <c r="C96" s="96">
        <v>2.6619999999999999</v>
      </c>
      <c r="D96" s="96">
        <v>51.89</v>
      </c>
      <c r="E96" s="96">
        <v>12.48</v>
      </c>
    </row>
    <row r="97" spans="1:8" x14ac:dyDescent="0.25">
      <c r="A97" s="97">
        <v>43053.506249999999</v>
      </c>
      <c r="B97" s="125">
        <f t="shared" si="1"/>
        <v>43053.510416666664</v>
      </c>
      <c r="C97" s="96">
        <v>8.61</v>
      </c>
      <c r="D97" s="96">
        <v>114.6</v>
      </c>
      <c r="E97" s="96">
        <v>1.089</v>
      </c>
    </row>
    <row r="98" spans="1:8" x14ac:dyDescent="0.25">
      <c r="A98" s="97">
        <v>43053.506944444445</v>
      </c>
      <c r="B98" s="125">
        <f t="shared" si="1"/>
        <v>43053.511111111111</v>
      </c>
      <c r="C98" s="96">
        <v>8.43</v>
      </c>
      <c r="D98" s="96">
        <v>117.2</v>
      </c>
      <c r="E98" s="96">
        <v>0.74299999999999999</v>
      </c>
    </row>
    <row r="99" spans="1:8" x14ac:dyDescent="0.25">
      <c r="A99" s="97">
        <v>43053.507638888892</v>
      </c>
      <c r="B99" s="125">
        <f t="shared" si="1"/>
        <v>43053.511805555558</v>
      </c>
      <c r="C99" s="96">
        <v>8.43</v>
      </c>
      <c r="D99" s="96">
        <v>117.6</v>
      </c>
      <c r="E99" s="96">
        <v>0.72799999999999998</v>
      </c>
    </row>
    <row r="100" spans="1:8" x14ac:dyDescent="0.25">
      <c r="A100" s="125">
        <v>43053.508333333331</v>
      </c>
      <c r="B100" s="125">
        <f t="shared" si="1"/>
        <v>43053.512499999997</v>
      </c>
      <c r="C100" s="122">
        <v>8.36</v>
      </c>
      <c r="D100" s="122">
        <v>117.4</v>
      </c>
      <c r="E100" s="122">
        <v>0.72</v>
      </c>
      <c r="F100" s="129" t="s">
        <v>83</v>
      </c>
      <c r="G100" s="122"/>
      <c r="H100" s="122"/>
    </row>
    <row r="101" spans="1:8" x14ac:dyDescent="0.25">
      <c r="A101" s="97">
        <v>43053.509027777778</v>
      </c>
      <c r="B101" s="125">
        <f t="shared" si="1"/>
        <v>43053.513194444444</v>
      </c>
      <c r="C101" s="96">
        <v>8.99</v>
      </c>
      <c r="D101" s="96">
        <v>134.9</v>
      </c>
      <c r="E101" s="96">
        <v>5.8529999999999998</v>
      </c>
    </row>
    <row r="102" spans="1:8" x14ac:dyDescent="0.25">
      <c r="A102" s="97">
        <v>43053.509722222225</v>
      </c>
      <c r="B102" s="125">
        <f t="shared" si="1"/>
        <v>43053.513888888891</v>
      </c>
      <c r="C102" s="96">
        <v>17.66</v>
      </c>
      <c r="D102" s="96">
        <v>152.19999999999999</v>
      </c>
      <c r="E102" s="96">
        <v>13.65</v>
      </c>
    </row>
    <row r="103" spans="1:8" x14ac:dyDescent="0.25">
      <c r="A103" s="97">
        <v>43053.510416666664</v>
      </c>
      <c r="B103" s="125">
        <f t="shared" si="1"/>
        <v>43053.51458333333</v>
      </c>
      <c r="C103" s="96">
        <v>17.559999999999999</v>
      </c>
      <c r="D103" s="96">
        <v>152.69999999999999</v>
      </c>
      <c r="E103" s="96">
        <v>13.72</v>
      </c>
    </row>
    <row r="104" spans="1:8" x14ac:dyDescent="0.25">
      <c r="A104" s="97">
        <v>43053.511111111111</v>
      </c>
      <c r="B104" s="125">
        <f t="shared" si="1"/>
        <v>43053.515277777777</v>
      </c>
      <c r="C104" s="96">
        <v>16.91</v>
      </c>
      <c r="D104" s="96">
        <v>152.9</v>
      </c>
      <c r="E104" s="96">
        <v>13.74</v>
      </c>
    </row>
    <row r="105" spans="1:8" x14ac:dyDescent="0.25">
      <c r="A105" s="125">
        <v>43053.511805555558</v>
      </c>
      <c r="B105" s="125">
        <f t="shared" si="1"/>
        <v>43053.515972222223</v>
      </c>
      <c r="C105" s="122">
        <v>16.89</v>
      </c>
      <c r="D105" s="122">
        <v>153.1</v>
      </c>
      <c r="E105" s="122">
        <v>13.73</v>
      </c>
      <c r="F105" s="129" t="s">
        <v>82</v>
      </c>
    </row>
    <row r="106" spans="1:8" x14ac:dyDescent="0.25">
      <c r="A106" s="97">
        <v>43053.512499999997</v>
      </c>
      <c r="B106" s="125">
        <f t="shared" si="1"/>
        <v>43053.516666666663</v>
      </c>
      <c r="C106" s="96">
        <v>16.78</v>
      </c>
      <c r="D106" s="96">
        <v>153.1</v>
      </c>
      <c r="E106" s="96">
        <v>13.72</v>
      </c>
    </row>
    <row r="107" spans="1:8" x14ac:dyDescent="0.25">
      <c r="A107" s="97">
        <v>43053.513194444444</v>
      </c>
      <c r="B107" s="125">
        <f t="shared" si="1"/>
        <v>43053.517361111109</v>
      </c>
      <c r="C107" s="96">
        <v>16.8</v>
      </c>
      <c r="D107" s="96">
        <v>154.19999999999999</v>
      </c>
      <c r="E107" s="96">
        <v>13.73</v>
      </c>
    </row>
    <row r="108" spans="1:8" x14ac:dyDescent="0.25">
      <c r="A108" s="97">
        <v>43053.513888888891</v>
      </c>
      <c r="B108" s="125">
        <f t="shared" si="1"/>
        <v>43053.518055555556</v>
      </c>
      <c r="C108" s="96">
        <v>17</v>
      </c>
      <c r="D108" s="96">
        <v>152.1</v>
      </c>
      <c r="E108" s="96">
        <v>13.74</v>
      </c>
    </row>
    <row r="109" spans="1:8" x14ac:dyDescent="0.25">
      <c r="A109" s="97">
        <v>43053.51458333333</v>
      </c>
      <c r="B109" s="125">
        <f t="shared" si="1"/>
        <v>43053.518749999996</v>
      </c>
      <c r="C109" s="96">
        <v>17.100000000000001</v>
      </c>
      <c r="D109" s="96">
        <v>151.9</v>
      </c>
      <c r="E109" s="96">
        <v>13.74</v>
      </c>
    </row>
    <row r="110" spans="1:8" x14ac:dyDescent="0.25">
      <c r="A110" s="97">
        <v>43053.515277777777</v>
      </c>
      <c r="B110" s="125">
        <f t="shared" si="1"/>
        <v>43053.519444444442</v>
      </c>
      <c r="C110" s="96">
        <v>16.899999999999999</v>
      </c>
      <c r="D110" s="96">
        <v>152</v>
      </c>
      <c r="E110" s="96">
        <v>13.8</v>
      </c>
    </row>
    <row r="111" spans="1:8" x14ac:dyDescent="0.25">
      <c r="A111" s="97">
        <v>43053.515972222223</v>
      </c>
      <c r="B111" s="125">
        <f t="shared" si="1"/>
        <v>43053.520138888889</v>
      </c>
      <c r="C111" s="96">
        <v>17.04</v>
      </c>
      <c r="D111" s="96">
        <v>151.6</v>
      </c>
      <c r="E111" s="96">
        <v>13.82</v>
      </c>
    </row>
    <row r="112" spans="1:8" x14ac:dyDescent="0.25">
      <c r="A112" s="97">
        <v>43053.51666666667</v>
      </c>
      <c r="B112" s="125">
        <f t="shared" si="1"/>
        <v>43053.520833333336</v>
      </c>
      <c r="C112" s="96">
        <v>17.350000000000001</v>
      </c>
      <c r="D112" s="96">
        <v>151.69999999999999</v>
      </c>
      <c r="E112" s="96">
        <v>13.81</v>
      </c>
    </row>
    <row r="113" spans="1:6" x14ac:dyDescent="0.25">
      <c r="A113" s="97">
        <v>43053.517361111109</v>
      </c>
      <c r="B113" s="125">
        <f t="shared" si="1"/>
        <v>43053.521527777775</v>
      </c>
      <c r="C113" s="96">
        <v>17.22</v>
      </c>
      <c r="D113" s="96">
        <v>150.80000000000001</v>
      </c>
      <c r="E113" s="96">
        <v>13.81</v>
      </c>
    </row>
    <row r="114" spans="1:6" x14ac:dyDescent="0.25">
      <c r="A114" s="97">
        <v>43053.518055555556</v>
      </c>
      <c r="B114" s="125">
        <f t="shared" si="1"/>
        <v>43053.522222222222</v>
      </c>
      <c r="C114" s="96">
        <v>17.2</v>
      </c>
      <c r="D114" s="96">
        <v>150.4</v>
      </c>
      <c r="E114" s="96">
        <v>13.83</v>
      </c>
    </row>
    <row r="115" spans="1:6" x14ac:dyDescent="0.25">
      <c r="A115" s="97">
        <v>43053.518750000003</v>
      </c>
      <c r="B115" s="125">
        <f t="shared" si="1"/>
        <v>43053.522916666669</v>
      </c>
      <c r="C115" s="96">
        <v>17.25</v>
      </c>
      <c r="D115" s="96">
        <v>148.6</v>
      </c>
      <c r="E115" s="96">
        <v>13.85</v>
      </c>
    </row>
    <row r="116" spans="1:6" x14ac:dyDescent="0.25">
      <c r="A116" s="97">
        <v>43053.519444444442</v>
      </c>
      <c r="B116" s="125">
        <f t="shared" si="1"/>
        <v>43053.523611111108</v>
      </c>
      <c r="C116" s="96">
        <v>17.36</v>
      </c>
      <c r="D116" s="96">
        <v>146.6</v>
      </c>
      <c r="E116" s="96">
        <v>13.83</v>
      </c>
    </row>
    <row r="117" spans="1:6" x14ac:dyDescent="0.25">
      <c r="A117" s="97">
        <v>43053.520138888889</v>
      </c>
      <c r="B117" s="125">
        <f t="shared" si="1"/>
        <v>43053.524305555555</v>
      </c>
      <c r="C117" s="96">
        <v>17.239999999999998</v>
      </c>
      <c r="D117" s="96">
        <v>145.30000000000001</v>
      </c>
      <c r="E117" s="96">
        <v>13.86</v>
      </c>
    </row>
    <row r="118" spans="1:6" x14ac:dyDescent="0.25">
      <c r="A118" s="97">
        <v>43053.520833333336</v>
      </c>
      <c r="B118" s="125">
        <f t="shared" si="1"/>
        <v>43053.525000000001</v>
      </c>
      <c r="C118" s="96">
        <v>17.329999999999998</v>
      </c>
      <c r="D118" s="96">
        <v>143.80000000000001</v>
      </c>
      <c r="E118" s="96">
        <v>13.87</v>
      </c>
    </row>
    <row r="119" spans="1:6" x14ac:dyDescent="0.25">
      <c r="A119" s="97">
        <v>43053.521527777775</v>
      </c>
      <c r="B119" s="125">
        <f t="shared" si="1"/>
        <v>43053.525694444441</v>
      </c>
      <c r="C119" s="96">
        <v>17.32</v>
      </c>
      <c r="D119" s="96">
        <v>143</v>
      </c>
      <c r="E119" s="96">
        <v>13.87</v>
      </c>
    </row>
    <row r="120" spans="1:6" x14ac:dyDescent="0.25">
      <c r="A120" s="97">
        <v>43053.522222222222</v>
      </c>
      <c r="B120" s="125">
        <f t="shared" si="1"/>
        <v>43053.526388888888</v>
      </c>
      <c r="C120" s="96">
        <v>17.25</v>
      </c>
      <c r="D120" s="96">
        <v>143.1</v>
      </c>
      <c r="E120" s="96">
        <v>13.92</v>
      </c>
    </row>
    <row r="121" spans="1:6" x14ac:dyDescent="0.25">
      <c r="A121" s="97">
        <v>43053.522916666669</v>
      </c>
      <c r="B121" s="125">
        <f t="shared" si="1"/>
        <v>43053.527083333334</v>
      </c>
      <c r="C121" s="96">
        <v>17.260000000000002</v>
      </c>
      <c r="D121" s="96">
        <v>141</v>
      </c>
      <c r="E121" s="96">
        <v>13.94</v>
      </c>
    </row>
    <row r="122" spans="1:6" x14ac:dyDescent="0.25">
      <c r="A122" s="97">
        <v>43053.523611111108</v>
      </c>
      <c r="B122" s="125">
        <f t="shared" si="1"/>
        <v>43053.527777777774</v>
      </c>
      <c r="C122" s="96">
        <v>17.2</v>
      </c>
      <c r="D122" s="96">
        <v>140.6</v>
      </c>
      <c r="E122" s="96">
        <v>13.92</v>
      </c>
    </row>
    <row r="123" spans="1:6" x14ac:dyDescent="0.25">
      <c r="A123" s="97">
        <v>43053.524305555555</v>
      </c>
      <c r="B123" s="125">
        <f t="shared" si="1"/>
        <v>43053.52847222222</v>
      </c>
      <c r="C123" s="96">
        <v>17.28</v>
      </c>
      <c r="D123" s="96">
        <v>139.5</v>
      </c>
      <c r="E123" s="96">
        <v>13.93</v>
      </c>
    </row>
    <row r="124" spans="1:6" x14ac:dyDescent="0.25">
      <c r="A124" s="97">
        <v>43053.525000000001</v>
      </c>
      <c r="B124" s="125">
        <f t="shared" si="1"/>
        <v>43053.529166666667</v>
      </c>
      <c r="C124" s="96">
        <v>17.18</v>
      </c>
      <c r="D124" s="96">
        <v>139.4</v>
      </c>
      <c r="E124" s="96">
        <v>13.94</v>
      </c>
    </row>
    <row r="125" spans="1:6" x14ac:dyDescent="0.25">
      <c r="A125" s="125">
        <v>43053.525694444441</v>
      </c>
      <c r="B125" s="125">
        <f t="shared" si="1"/>
        <v>43053.529861111107</v>
      </c>
      <c r="C125" s="122">
        <v>17.13</v>
      </c>
      <c r="D125" s="122">
        <v>137.4</v>
      </c>
      <c r="E125" s="122">
        <v>13.93</v>
      </c>
      <c r="F125" s="129" t="s">
        <v>81</v>
      </c>
    </row>
    <row r="126" spans="1:6" x14ac:dyDescent="0.25">
      <c r="A126" s="125">
        <v>43053.526388888888</v>
      </c>
      <c r="B126" s="125">
        <f t="shared" si="1"/>
        <v>43053.530555555553</v>
      </c>
      <c r="C126" s="122">
        <v>16.739999999999998</v>
      </c>
      <c r="D126" s="122">
        <v>137</v>
      </c>
      <c r="E126" s="122">
        <v>13.96</v>
      </c>
      <c r="F126" s="129" t="s">
        <v>80</v>
      </c>
    </row>
    <row r="127" spans="1:6" x14ac:dyDescent="0.25">
      <c r="A127" s="97">
        <v>43053.527083333334</v>
      </c>
      <c r="B127" s="125">
        <f t="shared" si="1"/>
        <v>43053.53125</v>
      </c>
      <c r="C127" s="96">
        <v>16.64</v>
      </c>
      <c r="D127" s="96">
        <v>136.5</v>
      </c>
      <c r="E127" s="96">
        <v>13.97</v>
      </c>
    </row>
    <row r="128" spans="1:6" x14ac:dyDescent="0.25">
      <c r="A128" s="97">
        <v>43053.527777777781</v>
      </c>
      <c r="B128" s="125">
        <f t="shared" si="1"/>
        <v>43053.531944444447</v>
      </c>
      <c r="C128" s="96">
        <v>16.399999999999999</v>
      </c>
      <c r="D128" s="96">
        <v>136</v>
      </c>
      <c r="E128" s="96">
        <v>13.97</v>
      </c>
    </row>
    <row r="129" spans="1:5" x14ac:dyDescent="0.25">
      <c r="A129" s="97">
        <v>43053.52847222222</v>
      </c>
      <c r="B129" s="125">
        <f t="shared" si="1"/>
        <v>43053.532638888886</v>
      </c>
      <c r="C129" s="96">
        <v>16.16</v>
      </c>
      <c r="D129" s="96">
        <v>135.5</v>
      </c>
      <c r="E129" s="96">
        <v>14</v>
      </c>
    </row>
    <row r="130" spans="1:5" x14ac:dyDescent="0.25">
      <c r="A130" s="97">
        <v>43053.529166666667</v>
      </c>
      <c r="B130" s="125">
        <f t="shared" ref="B130:B193" si="2">A130+$H$1</f>
        <v>43053.533333333333</v>
      </c>
      <c r="C130" s="96">
        <v>16.18</v>
      </c>
      <c r="D130" s="96">
        <v>135</v>
      </c>
      <c r="E130" s="96">
        <v>14.01</v>
      </c>
    </row>
    <row r="131" spans="1:5" x14ac:dyDescent="0.25">
      <c r="A131" s="97">
        <v>43053.529861111114</v>
      </c>
      <c r="B131" s="125">
        <f t="shared" si="2"/>
        <v>43053.53402777778</v>
      </c>
      <c r="C131" s="96">
        <v>15.79</v>
      </c>
      <c r="D131" s="96">
        <v>134.80000000000001</v>
      </c>
      <c r="E131" s="96">
        <v>14.02</v>
      </c>
    </row>
    <row r="132" spans="1:5" x14ac:dyDescent="0.25">
      <c r="A132" s="97">
        <v>43053.530555555553</v>
      </c>
      <c r="B132" s="125">
        <f t="shared" si="2"/>
        <v>43053.534722222219</v>
      </c>
      <c r="C132" s="96">
        <v>15.81</v>
      </c>
      <c r="D132" s="96">
        <v>133.9</v>
      </c>
      <c r="E132" s="96">
        <v>14.04</v>
      </c>
    </row>
    <row r="133" spans="1:5" x14ac:dyDescent="0.25">
      <c r="A133" s="97">
        <v>43053.53125</v>
      </c>
      <c r="B133" s="125">
        <f t="shared" si="2"/>
        <v>43053.535416666666</v>
      </c>
      <c r="C133" s="96">
        <v>15.7</v>
      </c>
      <c r="D133" s="96">
        <v>132.69999999999999</v>
      </c>
      <c r="E133" s="96">
        <v>14.02</v>
      </c>
    </row>
    <row r="134" spans="1:5" x14ac:dyDescent="0.25">
      <c r="A134" s="97">
        <v>43053.531944444447</v>
      </c>
      <c r="B134" s="125">
        <f t="shared" si="2"/>
        <v>43053.536111111112</v>
      </c>
      <c r="C134" s="96">
        <v>15.49</v>
      </c>
      <c r="D134" s="96">
        <v>132</v>
      </c>
      <c r="E134" s="96">
        <v>14.03</v>
      </c>
    </row>
    <row r="135" spans="1:5" x14ac:dyDescent="0.25">
      <c r="A135" s="97">
        <v>43053.532638888886</v>
      </c>
      <c r="B135" s="125">
        <f t="shared" si="2"/>
        <v>43053.536805555552</v>
      </c>
      <c r="C135" s="96">
        <v>15.51</v>
      </c>
      <c r="D135" s="96">
        <v>131.4</v>
      </c>
      <c r="E135" s="96">
        <v>14.04</v>
      </c>
    </row>
    <row r="136" spans="1:5" x14ac:dyDescent="0.25">
      <c r="A136" s="97">
        <v>43053.533333333333</v>
      </c>
      <c r="B136" s="125">
        <f t="shared" si="2"/>
        <v>43053.537499999999</v>
      </c>
      <c r="C136" s="96">
        <v>15.43</v>
      </c>
      <c r="D136" s="96">
        <v>130.69999999999999</v>
      </c>
      <c r="E136" s="96">
        <v>14.03</v>
      </c>
    </row>
    <row r="137" spans="1:5" x14ac:dyDescent="0.25">
      <c r="A137" s="97">
        <v>43053.53402777778</v>
      </c>
      <c r="B137" s="125">
        <f t="shared" si="2"/>
        <v>43053.538194444445</v>
      </c>
      <c r="C137" s="96">
        <v>15.22</v>
      </c>
      <c r="D137" s="96">
        <v>130</v>
      </c>
      <c r="E137" s="96">
        <v>14.04</v>
      </c>
    </row>
    <row r="138" spans="1:5" x14ac:dyDescent="0.25">
      <c r="A138" s="97">
        <v>43053.534722222219</v>
      </c>
      <c r="B138" s="125">
        <f t="shared" si="2"/>
        <v>43053.538888888885</v>
      </c>
      <c r="C138" s="96">
        <v>15.25</v>
      </c>
      <c r="D138" s="96">
        <v>129.5</v>
      </c>
      <c r="E138" s="96">
        <v>14.07</v>
      </c>
    </row>
    <row r="139" spans="1:5" x14ac:dyDescent="0.25">
      <c r="A139" s="97">
        <v>43053.535416666666</v>
      </c>
      <c r="B139" s="125">
        <f t="shared" si="2"/>
        <v>43053.539583333331</v>
      </c>
      <c r="C139" s="96">
        <v>15.76</v>
      </c>
      <c r="D139" s="96">
        <v>128.9</v>
      </c>
      <c r="E139" s="96">
        <v>14.08</v>
      </c>
    </row>
    <row r="140" spans="1:5" x14ac:dyDescent="0.25">
      <c r="A140" s="97">
        <v>43053.536111111112</v>
      </c>
      <c r="B140" s="125">
        <f t="shared" si="2"/>
        <v>43053.540277777778</v>
      </c>
      <c r="C140" s="96">
        <v>15.66</v>
      </c>
      <c r="D140" s="96">
        <v>128.69999999999999</v>
      </c>
      <c r="E140" s="96">
        <v>14.09</v>
      </c>
    </row>
    <row r="141" spans="1:5" x14ac:dyDescent="0.25">
      <c r="A141" s="97">
        <v>43053.536805555559</v>
      </c>
      <c r="B141" s="125">
        <f t="shared" si="2"/>
        <v>43053.540972222225</v>
      </c>
      <c r="C141" s="96">
        <v>15.59</v>
      </c>
      <c r="D141" s="96">
        <v>127.8</v>
      </c>
      <c r="E141" s="96">
        <v>14.13</v>
      </c>
    </row>
    <row r="142" spans="1:5" x14ac:dyDescent="0.25">
      <c r="A142" s="97">
        <v>43053.537499999999</v>
      </c>
      <c r="B142" s="125">
        <f t="shared" si="2"/>
        <v>43053.541666666664</v>
      </c>
      <c r="C142" s="96">
        <v>15.62</v>
      </c>
      <c r="D142" s="96">
        <v>126.1</v>
      </c>
      <c r="E142" s="96">
        <v>14.11</v>
      </c>
    </row>
    <row r="143" spans="1:5" x14ac:dyDescent="0.25">
      <c r="A143" s="97">
        <v>43053.538194444445</v>
      </c>
      <c r="B143" s="125">
        <f t="shared" si="2"/>
        <v>43053.542361111111</v>
      </c>
      <c r="C143" s="96">
        <v>15.25</v>
      </c>
      <c r="D143" s="96">
        <v>126.8</v>
      </c>
      <c r="E143" s="96">
        <v>14.07</v>
      </c>
    </row>
    <row r="144" spans="1:5" x14ac:dyDescent="0.25">
      <c r="A144" s="97">
        <v>43053.538888888892</v>
      </c>
      <c r="B144" s="125">
        <f t="shared" si="2"/>
        <v>43053.543055555558</v>
      </c>
      <c r="C144" s="96">
        <v>14.85</v>
      </c>
      <c r="D144" s="96">
        <v>125.6</v>
      </c>
      <c r="E144" s="96">
        <v>14.08</v>
      </c>
    </row>
    <row r="145" spans="1:6" x14ac:dyDescent="0.25">
      <c r="A145" s="97">
        <v>43053.539583333331</v>
      </c>
      <c r="B145" s="125">
        <f t="shared" si="2"/>
        <v>43053.543749999997</v>
      </c>
      <c r="C145" s="96">
        <v>14.79</v>
      </c>
      <c r="D145" s="96">
        <v>125.2</v>
      </c>
      <c r="E145" s="96">
        <v>14.08</v>
      </c>
    </row>
    <row r="146" spans="1:6" x14ac:dyDescent="0.25">
      <c r="A146" s="125">
        <v>43053.540277777778</v>
      </c>
      <c r="B146" s="125">
        <f t="shared" si="2"/>
        <v>43053.544444444444</v>
      </c>
      <c r="C146" s="122">
        <v>14.6</v>
      </c>
      <c r="D146" s="122">
        <v>124.7</v>
      </c>
      <c r="E146" s="122">
        <v>14.06</v>
      </c>
      <c r="F146" s="129" t="s">
        <v>79</v>
      </c>
    </row>
    <row r="147" spans="1:6" x14ac:dyDescent="0.25">
      <c r="A147" s="125">
        <v>43053.540972222225</v>
      </c>
      <c r="B147" s="125">
        <f t="shared" si="2"/>
        <v>43053.545138888891</v>
      </c>
      <c r="C147" s="122">
        <v>14.51</v>
      </c>
      <c r="D147" s="122">
        <v>124.5</v>
      </c>
      <c r="E147" s="122">
        <v>14.07</v>
      </c>
      <c r="F147" s="129" t="s">
        <v>78</v>
      </c>
    </row>
    <row r="148" spans="1:6" x14ac:dyDescent="0.25">
      <c r="A148" s="97">
        <v>43053.541666666664</v>
      </c>
      <c r="B148" s="125">
        <f t="shared" si="2"/>
        <v>43053.54583333333</v>
      </c>
      <c r="C148" s="96">
        <v>14.45</v>
      </c>
      <c r="D148" s="96">
        <v>123.7</v>
      </c>
      <c r="E148" s="96">
        <v>14.05</v>
      </c>
    </row>
    <row r="149" spans="1:6" x14ac:dyDescent="0.25">
      <c r="A149" s="97">
        <v>43053.542361111111</v>
      </c>
      <c r="B149" s="125">
        <f t="shared" si="2"/>
        <v>43053.546527777777</v>
      </c>
      <c r="C149" s="96">
        <v>14.45</v>
      </c>
      <c r="D149" s="96">
        <v>124.2</v>
      </c>
      <c r="E149" s="96">
        <v>14.03</v>
      </c>
    </row>
    <row r="150" spans="1:6" x14ac:dyDescent="0.25">
      <c r="A150" s="97">
        <v>43053.543055555558</v>
      </c>
      <c r="B150" s="125">
        <f t="shared" si="2"/>
        <v>43053.547222222223</v>
      </c>
      <c r="C150" s="96">
        <v>14.34</v>
      </c>
      <c r="D150" s="96">
        <v>125</v>
      </c>
      <c r="E150" s="96">
        <v>14.06</v>
      </c>
    </row>
    <row r="151" spans="1:6" x14ac:dyDescent="0.25">
      <c r="A151" s="97">
        <v>43053.543749999997</v>
      </c>
      <c r="B151" s="125">
        <f t="shared" si="2"/>
        <v>43053.547916666663</v>
      </c>
      <c r="C151" s="96">
        <v>14.17</v>
      </c>
      <c r="D151" s="96">
        <v>125.1</v>
      </c>
      <c r="E151" s="96">
        <v>14.11</v>
      </c>
    </row>
    <row r="152" spans="1:6" x14ac:dyDescent="0.25">
      <c r="A152" s="97">
        <v>43053.544444444444</v>
      </c>
      <c r="B152" s="125">
        <f t="shared" si="2"/>
        <v>43053.548611111109</v>
      </c>
      <c r="C152" s="96">
        <v>14.09</v>
      </c>
      <c r="D152" s="96">
        <v>124.8</v>
      </c>
      <c r="E152" s="96">
        <v>14.11</v>
      </c>
    </row>
    <row r="153" spans="1:6" x14ac:dyDescent="0.25">
      <c r="A153" s="97">
        <v>43053.545138888891</v>
      </c>
      <c r="B153" s="125">
        <f t="shared" si="2"/>
        <v>43053.549305555556</v>
      </c>
      <c r="C153" s="96">
        <v>14.18</v>
      </c>
      <c r="D153" s="96">
        <v>124.9</v>
      </c>
      <c r="E153" s="96">
        <v>14.1</v>
      </c>
    </row>
    <row r="154" spans="1:6" x14ac:dyDescent="0.25">
      <c r="A154" s="97">
        <v>43053.54583333333</v>
      </c>
      <c r="B154" s="125">
        <f t="shared" si="2"/>
        <v>43053.549999999996</v>
      </c>
      <c r="C154" s="96">
        <v>14.18</v>
      </c>
      <c r="D154" s="96">
        <v>124.3</v>
      </c>
      <c r="E154" s="96">
        <v>14.11</v>
      </c>
    </row>
    <row r="155" spans="1:6" x14ac:dyDescent="0.25">
      <c r="A155" s="97">
        <v>43053.546527777777</v>
      </c>
      <c r="B155" s="125">
        <f t="shared" si="2"/>
        <v>43053.550694444442</v>
      </c>
      <c r="C155" s="96">
        <v>14.19</v>
      </c>
      <c r="D155" s="96">
        <v>124.7</v>
      </c>
      <c r="E155" s="96">
        <v>14.1</v>
      </c>
    </row>
    <row r="156" spans="1:6" x14ac:dyDescent="0.25">
      <c r="A156" s="97">
        <v>43053.547222222223</v>
      </c>
      <c r="B156" s="125">
        <f t="shared" si="2"/>
        <v>43053.551388888889</v>
      </c>
      <c r="C156" s="96">
        <v>14.22</v>
      </c>
      <c r="D156" s="96">
        <v>124.4</v>
      </c>
      <c r="E156" s="96">
        <v>14.12</v>
      </c>
    </row>
    <row r="157" spans="1:6" x14ac:dyDescent="0.25">
      <c r="A157" s="97">
        <v>43053.54791666667</v>
      </c>
      <c r="B157" s="125">
        <f t="shared" si="2"/>
        <v>43053.552083333336</v>
      </c>
      <c r="C157" s="96">
        <v>14.23</v>
      </c>
      <c r="D157" s="96">
        <v>124.1</v>
      </c>
      <c r="E157" s="96">
        <v>14.12</v>
      </c>
    </row>
    <row r="158" spans="1:6" x14ac:dyDescent="0.25">
      <c r="A158" s="97">
        <v>43053.548611111109</v>
      </c>
      <c r="B158" s="125">
        <f t="shared" si="2"/>
        <v>43053.552777777775</v>
      </c>
      <c r="C158" s="96">
        <v>13.91</v>
      </c>
      <c r="D158" s="96">
        <v>123.8</v>
      </c>
      <c r="E158" s="96">
        <v>14.14</v>
      </c>
    </row>
    <row r="159" spans="1:6" x14ac:dyDescent="0.25">
      <c r="A159" s="97">
        <v>43053.549305555556</v>
      </c>
      <c r="B159" s="125">
        <f t="shared" si="2"/>
        <v>43053.553472222222</v>
      </c>
      <c r="C159" s="96">
        <v>13.92</v>
      </c>
      <c r="D159" s="96">
        <v>123.8</v>
      </c>
      <c r="E159" s="96">
        <v>14.16</v>
      </c>
    </row>
    <row r="160" spans="1:6" x14ac:dyDescent="0.25">
      <c r="A160" s="97">
        <v>43053.55</v>
      </c>
      <c r="B160" s="125">
        <f t="shared" si="2"/>
        <v>43053.554166666669</v>
      </c>
      <c r="C160" s="96">
        <v>14.03</v>
      </c>
      <c r="D160" s="96">
        <v>123.8</v>
      </c>
      <c r="E160" s="96">
        <v>14.17</v>
      </c>
    </row>
    <row r="161" spans="1:6" x14ac:dyDescent="0.25">
      <c r="A161" s="97">
        <v>43053.550694444442</v>
      </c>
      <c r="B161" s="125">
        <f t="shared" si="2"/>
        <v>43053.554861111108</v>
      </c>
      <c r="C161" s="96">
        <v>13.69</v>
      </c>
      <c r="D161" s="96">
        <v>122.6</v>
      </c>
      <c r="E161" s="96">
        <v>14.32</v>
      </c>
    </row>
    <row r="162" spans="1:6" x14ac:dyDescent="0.25">
      <c r="A162" s="97">
        <v>43053.551388888889</v>
      </c>
      <c r="B162" s="125">
        <f t="shared" si="2"/>
        <v>43053.555555555555</v>
      </c>
      <c r="C162" s="96">
        <v>13.61</v>
      </c>
      <c r="D162" s="96">
        <v>122.5</v>
      </c>
      <c r="E162" s="96">
        <v>14.46</v>
      </c>
    </row>
    <row r="163" spans="1:6" x14ac:dyDescent="0.25">
      <c r="A163" s="97">
        <v>43053.552083333336</v>
      </c>
      <c r="B163" s="125">
        <f t="shared" si="2"/>
        <v>43053.556250000001</v>
      </c>
      <c r="C163" s="96">
        <v>13.59</v>
      </c>
      <c r="D163" s="96">
        <v>121.3</v>
      </c>
      <c r="E163" s="96">
        <v>14.55</v>
      </c>
    </row>
    <row r="164" spans="1:6" x14ac:dyDescent="0.25">
      <c r="A164" s="97">
        <v>43053.552777777775</v>
      </c>
      <c r="B164" s="125">
        <f t="shared" si="2"/>
        <v>43053.556944444441</v>
      </c>
      <c r="C164" s="96">
        <v>13.31</v>
      </c>
      <c r="D164" s="96">
        <v>119.9</v>
      </c>
      <c r="E164" s="96">
        <v>14.51</v>
      </c>
    </row>
    <row r="165" spans="1:6" x14ac:dyDescent="0.25">
      <c r="A165" s="97">
        <v>43053.553472222222</v>
      </c>
      <c r="B165" s="125">
        <f t="shared" si="2"/>
        <v>43053.557638888888</v>
      </c>
      <c r="C165" s="96">
        <v>13.31</v>
      </c>
      <c r="D165" s="96">
        <v>118.5</v>
      </c>
      <c r="E165" s="96">
        <v>14.56</v>
      </c>
    </row>
    <row r="166" spans="1:6" x14ac:dyDescent="0.25">
      <c r="A166" s="97">
        <v>43053.554166666669</v>
      </c>
      <c r="B166" s="125">
        <f t="shared" si="2"/>
        <v>43053.558333333334</v>
      </c>
      <c r="C166" s="96">
        <v>13.11</v>
      </c>
      <c r="D166" s="96">
        <v>116.1</v>
      </c>
      <c r="E166" s="96">
        <v>14.57</v>
      </c>
    </row>
    <row r="167" spans="1:6" x14ac:dyDescent="0.25">
      <c r="A167" s="125">
        <v>43053.554861111108</v>
      </c>
      <c r="B167" s="125">
        <f t="shared" si="2"/>
        <v>43053.559027777774</v>
      </c>
      <c r="C167" s="122">
        <v>13.47</v>
      </c>
      <c r="D167" s="122">
        <v>115.1</v>
      </c>
      <c r="E167" s="122">
        <v>14.45</v>
      </c>
      <c r="F167" s="129" t="s">
        <v>77</v>
      </c>
    </row>
    <row r="168" spans="1:6" x14ac:dyDescent="0.25">
      <c r="A168" s="125">
        <v>43053.555555555555</v>
      </c>
      <c r="B168" s="125">
        <f t="shared" si="2"/>
        <v>43053.55972222222</v>
      </c>
      <c r="C168" s="122">
        <v>13.35</v>
      </c>
      <c r="D168" s="122">
        <v>113.3</v>
      </c>
      <c r="E168" s="122">
        <v>14.4</v>
      </c>
      <c r="F168" s="129" t="s">
        <v>76</v>
      </c>
    </row>
    <row r="169" spans="1:6" x14ac:dyDescent="0.25">
      <c r="A169" s="97">
        <v>43053.556250000001</v>
      </c>
      <c r="B169" s="125">
        <f t="shared" si="2"/>
        <v>43053.560416666667</v>
      </c>
      <c r="C169" s="96">
        <v>13.52</v>
      </c>
      <c r="D169" s="96">
        <v>112.4</v>
      </c>
      <c r="E169" s="96">
        <v>14.32</v>
      </c>
    </row>
    <row r="170" spans="1:6" x14ac:dyDescent="0.25">
      <c r="A170" s="97">
        <v>43053.556944444441</v>
      </c>
      <c r="B170" s="125">
        <f t="shared" si="2"/>
        <v>43053.561111111107</v>
      </c>
      <c r="C170" s="96">
        <v>13.62</v>
      </c>
      <c r="D170" s="96">
        <v>111</v>
      </c>
      <c r="E170" s="96">
        <v>14.28</v>
      </c>
    </row>
    <row r="171" spans="1:6" x14ac:dyDescent="0.25">
      <c r="A171" s="97">
        <v>43053.557638888888</v>
      </c>
      <c r="B171" s="125">
        <f t="shared" si="2"/>
        <v>43053.561805555553</v>
      </c>
      <c r="C171" s="96">
        <v>13.64</v>
      </c>
      <c r="D171" s="96">
        <v>110.8</v>
      </c>
      <c r="E171" s="96">
        <v>14.33</v>
      </c>
    </row>
    <row r="172" spans="1:6" x14ac:dyDescent="0.25">
      <c r="A172" s="97">
        <v>43053.558333333334</v>
      </c>
      <c r="B172" s="125">
        <f t="shared" si="2"/>
        <v>43053.5625</v>
      </c>
      <c r="C172" s="96">
        <v>13.58</v>
      </c>
      <c r="D172" s="96">
        <v>110.8</v>
      </c>
      <c r="E172" s="96">
        <v>14.36</v>
      </c>
    </row>
    <row r="173" spans="1:6" x14ac:dyDescent="0.25">
      <c r="A173" s="97">
        <v>43053.559027777781</v>
      </c>
      <c r="B173" s="125">
        <f t="shared" si="2"/>
        <v>43053.563194444447</v>
      </c>
      <c r="C173" s="96">
        <v>13.4</v>
      </c>
      <c r="D173" s="96">
        <v>111.6</v>
      </c>
      <c r="E173" s="96">
        <v>14.35</v>
      </c>
    </row>
    <row r="174" spans="1:6" x14ac:dyDescent="0.25">
      <c r="A174" s="97">
        <v>43053.55972222222</v>
      </c>
      <c r="B174" s="125">
        <f t="shared" si="2"/>
        <v>43053.563888888886</v>
      </c>
      <c r="C174" s="96">
        <v>13.46</v>
      </c>
      <c r="D174" s="96">
        <v>112.6</v>
      </c>
      <c r="E174" s="96">
        <v>14.4</v>
      </c>
    </row>
    <row r="175" spans="1:6" x14ac:dyDescent="0.25">
      <c r="A175" s="97">
        <v>43053.560416666667</v>
      </c>
      <c r="B175" s="125">
        <f t="shared" si="2"/>
        <v>43053.564583333333</v>
      </c>
      <c r="C175" s="96">
        <v>13.34</v>
      </c>
      <c r="D175" s="96">
        <v>111.6</v>
      </c>
      <c r="E175" s="96">
        <v>14.38</v>
      </c>
    </row>
    <row r="176" spans="1:6" x14ac:dyDescent="0.25">
      <c r="A176" s="97">
        <v>43053.561111111114</v>
      </c>
      <c r="B176" s="125">
        <f t="shared" si="2"/>
        <v>43053.56527777778</v>
      </c>
      <c r="C176" s="96">
        <v>13.53</v>
      </c>
      <c r="D176" s="96">
        <v>112.2</v>
      </c>
      <c r="E176" s="96">
        <v>14.35</v>
      </c>
    </row>
    <row r="177" spans="1:6" x14ac:dyDescent="0.25">
      <c r="A177" s="97">
        <v>43053.561805555553</v>
      </c>
      <c r="B177" s="125">
        <f t="shared" si="2"/>
        <v>43053.565972222219</v>
      </c>
      <c r="C177" s="96">
        <v>13.74</v>
      </c>
      <c r="D177" s="96">
        <v>112.3</v>
      </c>
      <c r="E177" s="96">
        <v>14.41</v>
      </c>
    </row>
    <row r="178" spans="1:6" x14ac:dyDescent="0.25">
      <c r="A178" s="97">
        <v>43053.5625</v>
      </c>
      <c r="B178" s="125">
        <f t="shared" si="2"/>
        <v>43053.566666666666</v>
      </c>
      <c r="C178" s="96">
        <v>13.31</v>
      </c>
      <c r="D178" s="96">
        <v>112.3</v>
      </c>
      <c r="E178" s="96">
        <v>14.48</v>
      </c>
    </row>
    <row r="179" spans="1:6" x14ac:dyDescent="0.25">
      <c r="A179" s="97">
        <v>43053.563194444447</v>
      </c>
      <c r="B179" s="125">
        <f t="shared" si="2"/>
        <v>43053.567361111112</v>
      </c>
      <c r="C179" s="96">
        <v>13.09</v>
      </c>
      <c r="D179" s="96">
        <v>111.2</v>
      </c>
      <c r="E179" s="96">
        <v>14.57</v>
      </c>
    </row>
    <row r="180" spans="1:6" x14ac:dyDescent="0.25">
      <c r="A180" s="97">
        <v>43053.563888888886</v>
      </c>
      <c r="B180" s="125">
        <f t="shared" si="2"/>
        <v>43053.568055555552</v>
      </c>
      <c r="C180" s="96">
        <v>13.09</v>
      </c>
      <c r="D180" s="96">
        <v>111.7</v>
      </c>
      <c r="E180" s="96">
        <v>14.65</v>
      </c>
    </row>
    <row r="181" spans="1:6" x14ac:dyDescent="0.25">
      <c r="A181" s="97">
        <v>43053.564583333333</v>
      </c>
      <c r="B181" s="125">
        <f t="shared" si="2"/>
        <v>43053.568749999999</v>
      </c>
      <c r="C181" s="96">
        <v>12.93</v>
      </c>
      <c r="D181" s="96">
        <v>110.9</v>
      </c>
      <c r="E181" s="96">
        <v>14.78</v>
      </c>
    </row>
    <row r="182" spans="1:6" x14ac:dyDescent="0.25">
      <c r="A182" s="97">
        <v>43053.56527777778</v>
      </c>
      <c r="B182" s="125">
        <f t="shared" si="2"/>
        <v>43053.569444444445</v>
      </c>
      <c r="C182" s="96">
        <v>12.63</v>
      </c>
      <c r="D182" s="96">
        <v>109.6</v>
      </c>
      <c r="E182" s="96">
        <v>14.76</v>
      </c>
    </row>
    <row r="183" spans="1:6" x14ac:dyDescent="0.25">
      <c r="A183" s="97">
        <v>43053.565972222219</v>
      </c>
      <c r="B183" s="125">
        <f t="shared" si="2"/>
        <v>43053.570138888885</v>
      </c>
      <c r="C183" s="96">
        <v>12.92</v>
      </c>
      <c r="D183" s="96">
        <v>108.7</v>
      </c>
      <c r="E183" s="96">
        <v>14.69</v>
      </c>
    </row>
    <row r="184" spans="1:6" x14ac:dyDescent="0.25">
      <c r="A184" s="97">
        <v>43053.566666666666</v>
      </c>
      <c r="B184" s="125">
        <f t="shared" si="2"/>
        <v>43053.570833333331</v>
      </c>
      <c r="C184" s="96">
        <v>12.99</v>
      </c>
      <c r="D184" s="96">
        <v>106.9</v>
      </c>
      <c r="E184" s="96">
        <v>14.75</v>
      </c>
    </row>
    <row r="185" spans="1:6" x14ac:dyDescent="0.25">
      <c r="A185" s="97">
        <v>43053.567361111112</v>
      </c>
      <c r="B185" s="125">
        <f t="shared" si="2"/>
        <v>43053.571527777778</v>
      </c>
      <c r="C185" s="96">
        <v>12.71</v>
      </c>
      <c r="D185" s="96">
        <v>104.6</v>
      </c>
      <c r="E185" s="96">
        <v>14.81</v>
      </c>
    </row>
    <row r="186" spans="1:6" x14ac:dyDescent="0.25">
      <c r="A186" s="97">
        <v>43053.568055555559</v>
      </c>
      <c r="B186" s="125">
        <f t="shared" si="2"/>
        <v>43053.572222222225</v>
      </c>
      <c r="C186" s="96">
        <v>12.58</v>
      </c>
      <c r="D186" s="96">
        <v>103.7</v>
      </c>
      <c r="E186" s="96">
        <v>14.92</v>
      </c>
    </row>
    <row r="187" spans="1:6" x14ac:dyDescent="0.25">
      <c r="A187" s="97">
        <v>43053.568749999999</v>
      </c>
      <c r="B187" s="125">
        <f t="shared" si="2"/>
        <v>43053.572916666664</v>
      </c>
      <c r="C187" s="96">
        <v>12.73</v>
      </c>
      <c r="D187" s="96">
        <v>101.2</v>
      </c>
      <c r="E187" s="96">
        <v>14.97</v>
      </c>
    </row>
    <row r="188" spans="1:6" x14ac:dyDescent="0.25">
      <c r="A188" s="125">
        <v>43053.569444444445</v>
      </c>
      <c r="B188" s="125">
        <f t="shared" si="2"/>
        <v>43053.573611111111</v>
      </c>
      <c r="C188" s="122">
        <v>12.81</v>
      </c>
      <c r="D188" s="122">
        <v>99.6</v>
      </c>
      <c r="E188" s="122">
        <v>14.91</v>
      </c>
      <c r="F188" s="129" t="s">
        <v>75</v>
      </c>
    </row>
    <row r="189" spans="1:6" x14ac:dyDescent="0.25">
      <c r="A189" s="125">
        <v>43053.570138888892</v>
      </c>
      <c r="B189" s="125">
        <f t="shared" si="2"/>
        <v>43053.574305555558</v>
      </c>
      <c r="C189" s="122">
        <v>13.01</v>
      </c>
      <c r="D189" s="122">
        <v>98.6</v>
      </c>
      <c r="E189" s="122">
        <v>14.9</v>
      </c>
      <c r="F189" s="129" t="s">
        <v>74</v>
      </c>
    </row>
    <row r="190" spans="1:6" x14ac:dyDescent="0.25">
      <c r="A190" s="97">
        <v>43053.570833333331</v>
      </c>
      <c r="B190" s="125">
        <f t="shared" si="2"/>
        <v>43053.574999999997</v>
      </c>
      <c r="C190" s="96">
        <v>13.46</v>
      </c>
      <c r="D190" s="96">
        <v>97.2</v>
      </c>
      <c r="E190" s="96">
        <v>14.86</v>
      </c>
    </row>
    <row r="191" spans="1:6" x14ac:dyDescent="0.25">
      <c r="A191" s="97">
        <v>43053.571527777778</v>
      </c>
      <c r="B191" s="125">
        <f t="shared" si="2"/>
        <v>43053.575694444444</v>
      </c>
      <c r="C191" s="96">
        <v>13.62</v>
      </c>
      <c r="D191" s="96">
        <v>96.3</v>
      </c>
      <c r="E191" s="96">
        <v>14.73</v>
      </c>
    </row>
    <row r="192" spans="1:6" x14ac:dyDescent="0.25">
      <c r="A192" s="97">
        <v>43053.572222222225</v>
      </c>
      <c r="B192" s="125">
        <f t="shared" si="2"/>
        <v>43053.576388888891</v>
      </c>
      <c r="C192" s="96">
        <v>13.55</v>
      </c>
      <c r="D192" s="96">
        <v>95.4</v>
      </c>
      <c r="E192" s="96">
        <v>14.7</v>
      </c>
    </row>
    <row r="193" spans="1:5" x14ac:dyDescent="0.25">
      <c r="A193" s="97">
        <v>43053.572916666664</v>
      </c>
      <c r="B193" s="125">
        <f t="shared" si="2"/>
        <v>43053.57708333333</v>
      </c>
      <c r="C193" s="96">
        <v>13.61</v>
      </c>
      <c r="D193" s="96">
        <v>94.2</v>
      </c>
      <c r="E193" s="96">
        <v>14.69</v>
      </c>
    </row>
    <row r="194" spans="1:5" x14ac:dyDescent="0.25">
      <c r="A194" s="97">
        <v>43053.573611111111</v>
      </c>
      <c r="B194" s="125">
        <f t="shared" ref="B194:B257" si="3">A194+$H$1</f>
        <v>43053.577777777777</v>
      </c>
      <c r="C194" s="96">
        <v>13.45</v>
      </c>
      <c r="D194" s="96">
        <v>94.7</v>
      </c>
      <c r="E194" s="96">
        <v>14.85</v>
      </c>
    </row>
    <row r="195" spans="1:5" x14ac:dyDescent="0.25">
      <c r="A195" s="97">
        <v>43053.574305555558</v>
      </c>
      <c r="B195" s="125">
        <f t="shared" si="3"/>
        <v>43053.578472222223</v>
      </c>
      <c r="C195" s="96">
        <v>13.18</v>
      </c>
      <c r="D195" s="96">
        <v>94.3</v>
      </c>
      <c r="E195" s="96">
        <v>14.92</v>
      </c>
    </row>
    <row r="196" spans="1:5" x14ac:dyDescent="0.25">
      <c r="A196" s="97">
        <v>43053.574999999997</v>
      </c>
      <c r="B196" s="125">
        <f t="shared" si="3"/>
        <v>43053.579166666663</v>
      </c>
      <c r="C196" s="96">
        <v>13.41</v>
      </c>
      <c r="D196" s="96">
        <v>94.2</v>
      </c>
      <c r="E196" s="96">
        <v>14.92</v>
      </c>
    </row>
    <row r="197" spans="1:5" x14ac:dyDescent="0.25">
      <c r="A197" s="97">
        <v>43053.575694444444</v>
      </c>
      <c r="B197" s="125">
        <f t="shared" si="3"/>
        <v>43053.579861111109</v>
      </c>
      <c r="C197" s="96">
        <v>13.37</v>
      </c>
      <c r="D197" s="96">
        <v>94.1</v>
      </c>
      <c r="E197" s="96">
        <v>14.9</v>
      </c>
    </row>
    <row r="198" spans="1:5" x14ac:dyDescent="0.25">
      <c r="A198" s="97">
        <v>43053.576388888891</v>
      </c>
      <c r="B198" s="125">
        <f t="shared" si="3"/>
        <v>43053.580555555556</v>
      </c>
      <c r="C198" s="96">
        <v>13.49</v>
      </c>
      <c r="D198" s="96">
        <v>94.4</v>
      </c>
      <c r="E198" s="96">
        <v>14.83</v>
      </c>
    </row>
    <row r="199" spans="1:5" x14ac:dyDescent="0.25">
      <c r="A199" s="97">
        <v>43053.57708333333</v>
      </c>
      <c r="B199" s="125">
        <f t="shared" si="3"/>
        <v>43053.581249999996</v>
      </c>
      <c r="C199" s="96">
        <v>13.45</v>
      </c>
      <c r="D199" s="96">
        <v>93.4</v>
      </c>
      <c r="E199" s="96">
        <v>14.75</v>
      </c>
    </row>
    <row r="200" spans="1:5" x14ac:dyDescent="0.25">
      <c r="A200" s="97">
        <v>43053.577777777777</v>
      </c>
      <c r="B200" s="125">
        <f t="shared" si="3"/>
        <v>43053.581944444442</v>
      </c>
      <c r="C200" s="96">
        <v>13.4</v>
      </c>
      <c r="D200" s="96">
        <v>93.9</v>
      </c>
      <c r="E200" s="96">
        <v>14.82</v>
      </c>
    </row>
    <row r="201" spans="1:5" x14ac:dyDescent="0.25">
      <c r="A201" s="97">
        <v>43053.578472222223</v>
      </c>
      <c r="B201" s="125">
        <f t="shared" si="3"/>
        <v>43053.582638888889</v>
      </c>
      <c r="C201" s="96">
        <v>13.63</v>
      </c>
      <c r="D201" s="96">
        <v>94</v>
      </c>
      <c r="E201" s="96">
        <v>14.85</v>
      </c>
    </row>
    <row r="202" spans="1:5" x14ac:dyDescent="0.25">
      <c r="A202" s="97">
        <v>43053.57916666667</v>
      </c>
      <c r="B202" s="125">
        <f t="shared" si="3"/>
        <v>43053.583333333336</v>
      </c>
      <c r="C202" s="96">
        <v>13.49</v>
      </c>
      <c r="D202" s="96">
        <v>92.8</v>
      </c>
      <c r="E202" s="96">
        <v>14.82</v>
      </c>
    </row>
    <row r="203" spans="1:5" x14ac:dyDescent="0.25">
      <c r="A203" s="97">
        <v>43053.579861111109</v>
      </c>
      <c r="B203" s="125">
        <f t="shared" si="3"/>
        <v>43053.584027777775</v>
      </c>
      <c r="C203" s="96">
        <v>14.16</v>
      </c>
      <c r="D203" s="96">
        <v>92.4</v>
      </c>
      <c r="E203" s="96">
        <v>14.56</v>
      </c>
    </row>
    <row r="204" spans="1:5" x14ac:dyDescent="0.25">
      <c r="A204" s="97">
        <v>43053.580555555556</v>
      </c>
      <c r="B204" s="125">
        <f t="shared" si="3"/>
        <v>43053.584722222222</v>
      </c>
      <c r="C204" s="96">
        <v>14.26</v>
      </c>
      <c r="D204" s="96">
        <v>92.9</v>
      </c>
      <c r="E204" s="96">
        <v>14.46</v>
      </c>
    </row>
    <row r="205" spans="1:5" x14ac:dyDescent="0.25">
      <c r="A205" s="97">
        <v>43053.581250000003</v>
      </c>
      <c r="B205" s="125">
        <f t="shared" si="3"/>
        <v>43053.585416666669</v>
      </c>
      <c r="C205" s="96">
        <v>14.3</v>
      </c>
      <c r="D205" s="96">
        <v>93.4</v>
      </c>
      <c r="E205" s="96">
        <v>14.38</v>
      </c>
    </row>
    <row r="206" spans="1:5" x14ac:dyDescent="0.25">
      <c r="A206" s="97">
        <v>43053.581944444442</v>
      </c>
      <c r="B206" s="125">
        <f t="shared" si="3"/>
        <v>43053.586111111108</v>
      </c>
      <c r="C206" s="96">
        <v>14.68</v>
      </c>
      <c r="D206" s="96">
        <v>93.8</v>
      </c>
      <c r="E206" s="96">
        <v>14.33</v>
      </c>
    </row>
    <row r="207" spans="1:5" x14ac:dyDescent="0.25">
      <c r="A207" s="97">
        <v>43053.582638888889</v>
      </c>
      <c r="B207" s="125">
        <f t="shared" si="3"/>
        <v>43053.586805555555</v>
      </c>
      <c r="C207" s="96">
        <v>14.91</v>
      </c>
      <c r="D207" s="96">
        <v>95</v>
      </c>
      <c r="E207" s="96">
        <v>14.32</v>
      </c>
    </row>
    <row r="208" spans="1:5" x14ac:dyDescent="0.25">
      <c r="A208" s="97">
        <v>43053.583333333336</v>
      </c>
      <c r="B208" s="125">
        <f t="shared" si="3"/>
        <v>43053.587500000001</v>
      </c>
      <c r="C208" s="96">
        <v>15.06</v>
      </c>
      <c r="D208" s="96">
        <v>95.8</v>
      </c>
      <c r="E208" s="96">
        <v>14.32</v>
      </c>
    </row>
    <row r="209" spans="1:6" x14ac:dyDescent="0.25">
      <c r="A209" s="125">
        <v>43053.584027777775</v>
      </c>
      <c r="B209" s="125">
        <f t="shared" si="3"/>
        <v>43053.588194444441</v>
      </c>
      <c r="C209" s="122">
        <v>14.84</v>
      </c>
      <c r="D209" s="122">
        <v>98.2</v>
      </c>
      <c r="E209" s="122">
        <v>14.33</v>
      </c>
      <c r="F209" s="129" t="s">
        <v>73</v>
      </c>
    </row>
    <row r="210" spans="1:6" x14ac:dyDescent="0.25">
      <c r="A210" s="125">
        <v>43053.584722222222</v>
      </c>
      <c r="B210" s="125">
        <f t="shared" si="3"/>
        <v>43053.588888888888</v>
      </c>
      <c r="C210" s="122">
        <v>14.97</v>
      </c>
      <c r="D210" s="122">
        <v>99.1</v>
      </c>
      <c r="E210" s="122">
        <v>14.32</v>
      </c>
      <c r="F210" s="129" t="s">
        <v>72</v>
      </c>
    </row>
    <row r="211" spans="1:6" x14ac:dyDescent="0.25">
      <c r="A211" s="97">
        <v>43053.585416666669</v>
      </c>
      <c r="B211" s="125">
        <f t="shared" si="3"/>
        <v>43053.589583333334</v>
      </c>
      <c r="C211" s="96">
        <v>15.18</v>
      </c>
      <c r="D211" s="96">
        <v>101</v>
      </c>
      <c r="E211" s="96">
        <v>14.4</v>
      </c>
    </row>
    <row r="212" spans="1:6" x14ac:dyDescent="0.25">
      <c r="A212" s="97">
        <v>43053.586111111108</v>
      </c>
      <c r="B212" s="125">
        <f t="shared" si="3"/>
        <v>43053.590277777774</v>
      </c>
      <c r="C212" s="96">
        <v>14.78</v>
      </c>
      <c r="D212" s="96">
        <v>102.6</v>
      </c>
      <c r="E212" s="96">
        <v>14.46</v>
      </c>
    </row>
    <row r="213" spans="1:6" x14ac:dyDescent="0.25">
      <c r="A213" s="97">
        <v>43053.586805555555</v>
      </c>
      <c r="B213" s="125">
        <f t="shared" si="3"/>
        <v>43053.59097222222</v>
      </c>
      <c r="C213" s="96">
        <v>15.2</v>
      </c>
      <c r="D213" s="96">
        <v>104.1</v>
      </c>
      <c r="E213" s="96">
        <v>14.42</v>
      </c>
    </row>
    <row r="214" spans="1:6" x14ac:dyDescent="0.25">
      <c r="A214" s="97">
        <v>43053.587500000001</v>
      </c>
      <c r="B214" s="125">
        <f t="shared" si="3"/>
        <v>43053.591666666667</v>
      </c>
      <c r="C214" s="96">
        <v>15.08</v>
      </c>
      <c r="D214" s="96">
        <v>104.6</v>
      </c>
      <c r="E214" s="96">
        <v>14.38</v>
      </c>
    </row>
    <row r="215" spans="1:6" x14ac:dyDescent="0.25">
      <c r="A215" s="97">
        <v>43053.588194444441</v>
      </c>
      <c r="B215" s="125">
        <f t="shared" si="3"/>
        <v>43053.592361111107</v>
      </c>
      <c r="C215" s="96">
        <v>15.04</v>
      </c>
      <c r="D215" s="96">
        <v>105.6</v>
      </c>
      <c r="E215" s="96">
        <v>14.33</v>
      </c>
    </row>
    <row r="216" spans="1:6" x14ac:dyDescent="0.25">
      <c r="A216" s="97">
        <v>43053.588888888888</v>
      </c>
      <c r="B216" s="125">
        <f t="shared" si="3"/>
        <v>43053.593055555553</v>
      </c>
      <c r="C216" s="96">
        <v>15.33</v>
      </c>
      <c r="D216" s="96">
        <v>107.3</v>
      </c>
      <c r="E216" s="96">
        <v>14.36</v>
      </c>
    </row>
    <row r="217" spans="1:6" x14ac:dyDescent="0.25">
      <c r="A217" s="97">
        <v>43053.589583333334</v>
      </c>
      <c r="B217" s="125">
        <f t="shared" si="3"/>
        <v>43053.59375</v>
      </c>
      <c r="C217" s="96">
        <v>15.42</v>
      </c>
      <c r="D217" s="96">
        <v>107.9</v>
      </c>
      <c r="E217" s="96">
        <v>14.41</v>
      </c>
    </row>
    <row r="218" spans="1:6" x14ac:dyDescent="0.25">
      <c r="A218" s="97">
        <v>43053.590277777781</v>
      </c>
      <c r="B218" s="125">
        <f t="shared" si="3"/>
        <v>43053.594444444447</v>
      </c>
      <c r="C218" s="96">
        <v>15.51</v>
      </c>
      <c r="D218" s="96">
        <v>108.4</v>
      </c>
      <c r="E218" s="96">
        <v>14.36</v>
      </c>
    </row>
    <row r="219" spans="1:6" x14ac:dyDescent="0.25">
      <c r="A219" s="97">
        <v>43053.59097222222</v>
      </c>
      <c r="B219" s="125">
        <f t="shared" si="3"/>
        <v>43053.595138888886</v>
      </c>
      <c r="C219" s="96">
        <v>16.13</v>
      </c>
      <c r="D219" s="96">
        <v>109.6</v>
      </c>
      <c r="E219" s="96">
        <v>14.35</v>
      </c>
    </row>
    <row r="220" spans="1:6" x14ac:dyDescent="0.25">
      <c r="A220" s="97">
        <v>43053.591666666667</v>
      </c>
      <c r="B220" s="125">
        <f t="shared" si="3"/>
        <v>43053.595833333333</v>
      </c>
      <c r="C220" s="96">
        <v>16.75</v>
      </c>
      <c r="D220" s="96">
        <v>110.6</v>
      </c>
      <c r="E220" s="96">
        <v>14.37</v>
      </c>
    </row>
    <row r="221" spans="1:6" x14ac:dyDescent="0.25">
      <c r="A221" s="97">
        <v>43053.592361111114</v>
      </c>
      <c r="B221" s="125">
        <f t="shared" si="3"/>
        <v>43053.59652777778</v>
      </c>
      <c r="C221" s="96">
        <v>17.829999999999998</v>
      </c>
      <c r="D221" s="96">
        <v>111.7</v>
      </c>
      <c r="E221" s="96">
        <v>14.38</v>
      </c>
    </row>
    <row r="222" spans="1:6" x14ac:dyDescent="0.25">
      <c r="A222" s="97">
        <v>43053.593055555553</v>
      </c>
      <c r="B222" s="125">
        <f t="shared" si="3"/>
        <v>43053.597222222219</v>
      </c>
      <c r="C222" s="96">
        <v>17.66</v>
      </c>
      <c r="D222" s="96">
        <v>111.5</v>
      </c>
      <c r="E222" s="96">
        <v>14.36</v>
      </c>
    </row>
    <row r="223" spans="1:6" x14ac:dyDescent="0.25">
      <c r="A223" s="97">
        <v>43053.59375</v>
      </c>
      <c r="B223" s="125">
        <f t="shared" si="3"/>
        <v>43053.597916666666</v>
      </c>
      <c r="C223" s="96">
        <v>18.87</v>
      </c>
      <c r="D223" s="96">
        <v>112.2</v>
      </c>
      <c r="E223" s="96">
        <v>14.39</v>
      </c>
    </row>
    <row r="224" spans="1:6" x14ac:dyDescent="0.25">
      <c r="A224" s="97">
        <v>43053.594444444447</v>
      </c>
      <c r="B224" s="125">
        <f t="shared" si="3"/>
        <v>43053.598611111112</v>
      </c>
      <c r="C224" s="96">
        <v>17.13</v>
      </c>
      <c r="D224" s="96">
        <v>112.7</v>
      </c>
      <c r="E224" s="96">
        <v>14.45</v>
      </c>
    </row>
    <row r="225" spans="1:6" x14ac:dyDescent="0.25">
      <c r="A225" s="97">
        <v>43053.595138888886</v>
      </c>
      <c r="B225" s="125">
        <f t="shared" si="3"/>
        <v>43053.599305555552</v>
      </c>
      <c r="C225" s="96">
        <v>16.18</v>
      </c>
      <c r="D225" s="96">
        <v>112.2</v>
      </c>
      <c r="E225" s="96">
        <v>14.52</v>
      </c>
    </row>
    <row r="226" spans="1:6" x14ac:dyDescent="0.25">
      <c r="A226" s="97">
        <v>43053.595833333333</v>
      </c>
      <c r="B226" s="125">
        <f t="shared" si="3"/>
        <v>43053.599999999999</v>
      </c>
      <c r="C226" s="96">
        <v>16.12</v>
      </c>
      <c r="D226" s="96">
        <v>112.6</v>
      </c>
      <c r="E226" s="96">
        <v>14.49</v>
      </c>
    </row>
    <row r="227" spans="1:6" x14ac:dyDescent="0.25">
      <c r="A227" s="97">
        <v>43053.59652777778</v>
      </c>
      <c r="B227" s="125">
        <f t="shared" si="3"/>
        <v>43053.600694444445</v>
      </c>
      <c r="C227" s="96">
        <v>15.66</v>
      </c>
      <c r="D227" s="96">
        <v>112.2</v>
      </c>
      <c r="E227" s="96">
        <v>14.5</v>
      </c>
    </row>
    <row r="228" spans="1:6" x14ac:dyDescent="0.25">
      <c r="A228" s="97">
        <v>43053.597222222219</v>
      </c>
      <c r="B228" s="125">
        <f t="shared" si="3"/>
        <v>43053.601388888885</v>
      </c>
      <c r="C228" s="96">
        <v>15.8</v>
      </c>
      <c r="D228" s="96">
        <v>111.8</v>
      </c>
      <c r="E228" s="96">
        <v>14.47</v>
      </c>
    </row>
    <row r="229" spans="1:6" x14ac:dyDescent="0.25">
      <c r="A229" s="97">
        <v>43053.597916666666</v>
      </c>
      <c r="B229" s="125">
        <f t="shared" si="3"/>
        <v>43053.602083333331</v>
      </c>
      <c r="C229" s="96">
        <v>15.68</v>
      </c>
      <c r="D229" s="96">
        <v>111.9</v>
      </c>
      <c r="E229" s="96">
        <v>14.5</v>
      </c>
    </row>
    <row r="230" spans="1:6" x14ac:dyDescent="0.25">
      <c r="A230" s="125">
        <v>43053.598611111112</v>
      </c>
      <c r="B230" s="125">
        <f t="shared" si="3"/>
        <v>43053.602777777778</v>
      </c>
      <c r="C230" s="122">
        <v>15.39</v>
      </c>
      <c r="D230" s="122">
        <v>111.8</v>
      </c>
      <c r="E230" s="122">
        <v>14.51</v>
      </c>
      <c r="F230" s="129" t="s">
        <v>71</v>
      </c>
    </row>
    <row r="231" spans="1:6" x14ac:dyDescent="0.25">
      <c r="A231" s="97">
        <v>43053.599305555559</v>
      </c>
      <c r="B231" s="125">
        <f t="shared" si="3"/>
        <v>43053.603472222225</v>
      </c>
      <c r="C231" s="96">
        <v>15.49</v>
      </c>
      <c r="D231" s="96">
        <v>111.2</v>
      </c>
      <c r="E231" s="96">
        <v>14.48</v>
      </c>
    </row>
    <row r="232" spans="1:6" x14ac:dyDescent="0.25">
      <c r="A232" s="97">
        <v>43053.599999999999</v>
      </c>
      <c r="B232" s="125">
        <f t="shared" si="3"/>
        <v>43053.604166666664</v>
      </c>
      <c r="C232" s="96">
        <v>15.53</v>
      </c>
      <c r="D232" s="96">
        <v>110.7</v>
      </c>
      <c r="E232" s="96">
        <v>14.5</v>
      </c>
    </row>
    <row r="233" spans="1:6" x14ac:dyDescent="0.25">
      <c r="A233" s="97">
        <v>43053.600694444445</v>
      </c>
      <c r="B233" s="125">
        <f t="shared" si="3"/>
        <v>43053.604861111111</v>
      </c>
      <c r="C233" s="96">
        <v>15.42</v>
      </c>
      <c r="D233" s="96">
        <v>110.3</v>
      </c>
      <c r="E233" s="96">
        <v>14.47</v>
      </c>
    </row>
    <row r="234" spans="1:6" x14ac:dyDescent="0.25">
      <c r="A234" s="97">
        <v>43053.601388888892</v>
      </c>
      <c r="B234" s="125">
        <f t="shared" si="3"/>
        <v>43053.605555555558</v>
      </c>
      <c r="C234" s="96">
        <v>15.5</v>
      </c>
      <c r="D234" s="96">
        <v>109.6</v>
      </c>
      <c r="E234" s="96">
        <v>14.43</v>
      </c>
    </row>
    <row r="235" spans="1:6" x14ac:dyDescent="0.25">
      <c r="A235" s="97">
        <v>43053.602083333331</v>
      </c>
      <c r="B235" s="125">
        <f t="shared" si="3"/>
        <v>43053.606249999997</v>
      </c>
      <c r="C235" s="96">
        <v>15.5</v>
      </c>
      <c r="D235" s="96">
        <v>110.5</v>
      </c>
      <c r="E235" s="96">
        <v>14.45</v>
      </c>
    </row>
    <row r="236" spans="1:6" x14ac:dyDescent="0.25">
      <c r="A236" s="97">
        <v>43053.602777777778</v>
      </c>
      <c r="B236" s="125">
        <f t="shared" si="3"/>
        <v>43053.606944444444</v>
      </c>
      <c r="C236" s="96">
        <v>15.45</v>
      </c>
      <c r="D236" s="96">
        <v>109.4</v>
      </c>
      <c r="E236" s="96">
        <v>14.53</v>
      </c>
    </row>
    <row r="237" spans="1:6" x14ac:dyDescent="0.25">
      <c r="A237" s="97">
        <v>43053.603472222225</v>
      </c>
      <c r="B237" s="125">
        <f t="shared" si="3"/>
        <v>43053.607638888891</v>
      </c>
      <c r="C237" s="96">
        <v>15.45</v>
      </c>
      <c r="D237" s="96">
        <v>110.5</v>
      </c>
      <c r="E237" s="96">
        <v>14.58</v>
      </c>
    </row>
    <row r="238" spans="1:6" x14ac:dyDescent="0.25">
      <c r="A238" s="97">
        <v>43053.604166666664</v>
      </c>
      <c r="B238" s="125">
        <f t="shared" si="3"/>
        <v>43053.60833333333</v>
      </c>
      <c r="C238" s="96">
        <v>14.94</v>
      </c>
      <c r="D238" s="96">
        <v>110.7</v>
      </c>
      <c r="E238" s="96">
        <v>14.59</v>
      </c>
    </row>
    <row r="239" spans="1:6" x14ac:dyDescent="0.25">
      <c r="A239" s="97">
        <v>43053.604861111111</v>
      </c>
      <c r="B239" s="125">
        <f t="shared" si="3"/>
        <v>43053.609027777777</v>
      </c>
      <c r="C239" s="96">
        <v>14.62</v>
      </c>
      <c r="D239" s="96">
        <v>110.2</v>
      </c>
      <c r="E239" s="96">
        <v>14.59</v>
      </c>
    </row>
    <row r="240" spans="1:6" x14ac:dyDescent="0.25">
      <c r="A240" s="97">
        <v>43053.605555555558</v>
      </c>
      <c r="B240" s="125">
        <f t="shared" si="3"/>
        <v>43053.609722222223</v>
      </c>
      <c r="C240" s="96">
        <v>14.6</v>
      </c>
      <c r="D240" s="96">
        <v>108.9</v>
      </c>
      <c r="E240" s="96">
        <v>14.6</v>
      </c>
    </row>
    <row r="241" spans="1:8" x14ac:dyDescent="0.25">
      <c r="A241" s="97">
        <v>43053.606249999997</v>
      </c>
      <c r="B241" s="125">
        <f t="shared" si="3"/>
        <v>43053.610416666663</v>
      </c>
      <c r="C241" s="96">
        <v>9.11</v>
      </c>
      <c r="D241" s="96">
        <v>25.25</v>
      </c>
      <c r="E241" s="96">
        <v>4.032</v>
      </c>
    </row>
    <row r="242" spans="1:8" x14ac:dyDescent="0.25">
      <c r="A242" s="97">
        <v>43053.606944444444</v>
      </c>
      <c r="B242" s="125">
        <f t="shared" si="3"/>
        <v>43053.611111111109</v>
      </c>
      <c r="C242" s="96">
        <v>-6.3E-2</v>
      </c>
      <c r="D242" s="96">
        <v>5.3529999999999998</v>
      </c>
      <c r="E242" s="96">
        <v>0.68200000000000005</v>
      </c>
    </row>
    <row r="243" spans="1:8" x14ac:dyDescent="0.25">
      <c r="A243" s="97">
        <v>43053.607638888891</v>
      </c>
      <c r="B243" s="125">
        <f t="shared" si="3"/>
        <v>43053.611805555556</v>
      </c>
      <c r="C243" s="96">
        <v>-0.185</v>
      </c>
      <c r="D243" s="96">
        <v>4.7210000000000001</v>
      </c>
      <c r="E243" s="96">
        <v>0.65500000000000003</v>
      </c>
    </row>
    <row r="244" spans="1:8" x14ac:dyDescent="0.25">
      <c r="A244" s="125">
        <v>43053.60833333333</v>
      </c>
      <c r="B244" s="125">
        <f t="shared" si="3"/>
        <v>43053.612499999996</v>
      </c>
      <c r="C244" s="122">
        <v>-0.17599999999999999</v>
      </c>
      <c r="D244" s="122">
        <v>3.9980000000000002</v>
      </c>
      <c r="E244" s="122">
        <v>0.64500000000000002</v>
      </c>
      <c r="F244" s="129" t="s">
        <v>70</v>
      </c>
      <c r="G244" s="122"/>
      <c r="H244" s="122"/>
    </row>
    <row r="245" spans="1:8" x14ac:dyDescent="0.25">
      <c r="A245" s="97">
        <v>43053.609027777777</v>
      </c>
      <c r="B245" s="125">
        <f t="shared" si="3"/>
        <v>43053.613194444442</v>
      </c>
      <c r="C245" s="96">
        <v>0.51500000000000001</v>
      </c>
      <c r="D245" s="96">
        <v>29.29</v>
      </c>
      <c r="E245" s="96">
        <v>3.7959999999999998</v>
      </c>
    </row>
    <row r="246" spans="1:8" x14ac:dyDescent="0.25">
      <c r="A246" s="97">
        <v>43053.609722222223</v>
      </c>
      <c r="B246" s="125">
        <f t="shared" si="3"/>
        <v>43053.613888888889</v>
      </c>
      <c r="C246" s="96">
        <v>10.81</v>
      </c>
      <c r="D246" s="96">
        <v>104.7</v>
      </c>
      <c r="E246" s="96">
        <v>3.1139999999999999</v>
      </c>
    </row>
    <row r="247" spans="1:8" x14ac:dyDescent="0.25">
      <c r="A247" s="97">
        <v>43053.61041666667</v>
      </c>
      <c r="B247" s="125">
        <f t="shared" si="3"/>
        <v>43053.614583333336</v>
      </c>
      <c r="C247" s="96">
        <v>8.4</v>
      </c>
      <c r="D247" s="96">
        <v>116.9</v>
      </c>
      <c r="E247" s="96">
        <v>0.63</v>
      </c>
    </row>
    <row r="248" spans="1:8" x14ac:dyDescent="0.25">
      <c r="A248" s="97">
        <v>43053.611111111109</v>
      </c>
      <c r="B248" s="125">
        <f t="shared" si="3"/>
        <v>43053.615277777775</v>
      </c>
      <c r="C248" s="96">
        <v>8.42</v>
      </c>
      <c r="D248" s="96">
        <v>117.3</v>
      </c>
      <c r="E248" s="96">
        <v>0.61599999999999999</v>
      </c>
    </row>
    <row r="249" spans="1:8" x14ac:dyDescent="0.25">
      <c r="A249" s="125">
        <v>43053.611805555556</v>
      </c>
      <c r="B249" s="125">
        <f t="shared" si="3"/>
        <v>43053.615972222222</v>
      </c>
      <c r="C249" s="122">
        <v>8.39</v>
      </c>
      <c r="D249" s="122">
        <v>117.7</v>
      </c>
      <c r="E249" s="122">
        <v>0.61199999999999999</v>
      </c>
      <c r="F249" s="129" t="s">
        <v>69</v>
      </c>
      <c r="G249" s="122"/>
      <c r="H249" s="122"/>
    </row>
    <row r="250" spans="1:8" x14ac:dyDescent="0.25">
      <c r="A250" s="97">
        <v>43053.612500000003</v>
      </c>
      <c r="B250" s="125">
        <f t="shared" si="3"/>
        <v>43053.616666666669</v>
      </c>
      <c r="C250" s="96">
        <v>8.7899999999999991</v>
      </c>
      <c r="D250" s="96">
        <v>149.19999999999999</v>
      </c>
      <c r="E250" s="96">
        <v>2.5169999999999999</v>
      </c>
    </row>
    <row r="251" spans="1:8" x14ac:dyDescent="0.25">
      <c r="A251" s="97">
        <v>43053.613194444442</v>
      </c>
      <c r="B251" s="125">
        <f t="shared" si="3"/>
        <v>43053.617361111108</v>
      </c>
      <c r="C251" s="96">
        <v>16.87</v>
      </c>
      <c r="D251" s="96">
        <v>247.8</v>
      </c>
      <c r="E251" s="96">
        <v>0.74099999999999999</v>
      </c>
    </row>
    <row r="252" spans="1:8" x14ac:dyDescent="0.25">
      <c r="A252" s="97">
        <v>43053.613888888889</v>
      </c>
      <c r="B252" s="125">
        <f t="shared" si="3"/>
        <v>43053.618055555555</v>
      </c>
      <c r="C252" s="96">
        <v>18.78</v>
      </c>
      <c r="D252" s="96">
        <v>250.6</v>
      </c>
      <c r="E252" s="96">
        <v>0.61299999999999999</v>
      </c>
    </row>
    <row r="253" spans="1:8" x14ac:dyDescent="0.25">
      <c r="A253" s="97">
        <v>43053.614583333336</v>
      </c>
      <c r="B253" s="125">
        <f t="shared" si="3"/>
        <v>43053.618750000001</v>
      </c>
      <c r="C253" s="96">
        <v>18.79</v>
      </c>
      <c r="D253" s="96">
        <v>251.2</v>
      </c>
      <c r="E253" s="96">
        <v>0.61</v>
      </c>
    </row>
    <row r="254" spans="1:8" x14ac:dyDescent="0.25">
      <c r="A254" s="125">
        <v>43053.615277777775</v>
      </c>
      <c r="B254" s="125">
        <f t="shared" si="3"/>
        <v>43053.619444444441</v>
      </c>
      <c r="C254" s="122">
        <v>18.77</v>
      </c>
      <c r="D254" s="122">
        <v>251.2</v>
      </c>
      <c r="E254" s="122">
        <v>0.60899999999999999</v>
      </c>
      <c r="F254" s="129" t="s">
        <v>68</v>
      </c>
      <c r="G254" s="122"/>
      <c r="H254" s="122"/>
    </row>
    <row r="255" spans="1:8" x14ac:dyDescent="0.25">
      <c r="A255" s="97">
        <v>43053.615972222222</v>
      </c>
      <c r="B255" s="125">
        <f t="shared" si="3"/>
        <v>43053.620138888888</v>
      </c>
      <c r="C255" s="96">
        <v>18.61</v>
      </c>
      <c r="D255" s="96">
        <v>182.9</v>
      </c>
      <c r="E255" s="96">
        <v>5.1849999999999996</v>
      </c>
    </row>
    <row r="256" spans="1:8" x14ac:dyDescent="0.25">
      <c r="A256" s="97">
        <v>43053.616666666669</v>
      </c>
      <c r="B256" s="125">
        <f t="shared" si="3"/>
        <v>43053.620833333334</v>
      </c>
      <c r="C256" s="96">
        <v>5.0910000000000002</v>
      </c>
      <c r="D256" s="96">
        <v>12.87</v>
      </c>
      <c r="E256" s="96">
        <v>14.26</v>
      </c>
    </row>
    <row r="257" spans="1:8" x14ac:dyDescent="0.25">
      <c r="A257" s="97">
        <v>43053.617361111108</v>
      </c>
      <c r="B257" s="125">
        <f t="shared" si="3"/>
        <v>43053.621527777774</v>
      </c>
      <c r="C257" s="96">
        <v>0.438</v>
      </c>
      <c r="D257" s="96">
        <v>9.44</v>
      </c>
      <c r="E257" s="96">
        <v>14.46</v>
      </c>
    </row>
    <row r="258" spans="1:8" x14ac:dyDescent="0.25">
      <c r="A258" s="125">
        <v>43053.618055555555</v>
      </c>
      <c r="B258" s="125">
        <f t="shared" ref="B258:B321" si="4">A258+$H$1</f>
        <v>43053.62222222222</v>
      </c>
      <c r="C258" s="122">
        <v>0.41599999999999998</v>
      </c>
      <c r="D258" s="122">
        <v>8.33</v>
      </c>
      <c r="E258" s="122">
        <v>14.46</v>
      </c>
      <c r="F258" s="129" t="s">
        <v>67</v>
      </c>
      <c r="G258" s="122"/>
      <c r="H258" s="122"/>
    </row>
    <row r="259" spans="1:8" x14ac:dyDescent="0.25">
      <c r="A259" s="97">
        <v>43053.618750000001</v>
      </c>
      <c r="B259" s="125">
        <f t="shared" si="4"/>
        <v>43053.622916666667</v>
      </c>
      <c r="C259" s="96">
        <v>0.80400000000000005</v>
      </c>
      <c r="D259" s="96">
        <v>44.29</v>
      </c>
      <c r="E259" s="96">
        <v>14.47</v>
      </c>
    </row>
    <row r="260" spans="1:8" x14ac:dyDescent="0.25">
      <c r="A260" s="97">
        <v>43053.619444444441</v>
      </c>
      <c r="B260" s="125">
        <f t="shared" si="4"/>
        <v>43053.623611111107</v>
      </c>
      <c r="C260" s="96">
        <v>11.62</v>
      </c>
      <c r="D260" s="96">
        <v>128.1</v>
      </c>
      <c r="E260" s="96">
        <v>14.53</v>
      </c>
    </row>
    <row r="261" spans="1:8" x14ac:dyDescent="0.25">
      <c r="A261" s="97">
        <v>43053.620138888888</v>
      </c>
      <c r="B261" s="125">
        <f t="shared" si="4"/>
        <v>43053.624305555553</v>
      </c>
      <c r="C261" s="96">
        <v>13.57</v>
      </c>
      <c r="D261" s="96">
        <v>129.80000000000001</v>
      </c>
      <c r="E261" s="96">
        <v>14.52</v>
      </c>
    </row>
    <row r="262" spans="1:8" x14ac:dyDescent="0.25">
      <c r="A262" s="97">
        <v>43053.620833333334</v>
      </c>
      <c r="B262" s="125">
        <f t="shared" si="4"/>
        <v>43053.625</v>
      </c>
      <c r="C262" s="96">
        <v>13.28</v>
      </c>
      <c r="D262" s="96">
        <v>132.30000000000001</v>
      </c>
      <c r="E262" s="96">
        <v>14.52</v>
      </c>
    </row>
    <row r="263" spans="1:8" x14ac:dyDescent="0.25">
      <c r="A263" s="125">
        <v>43053.621527777781</v>
      </c>
      <c r="B263" s="125">
        <f t="shared" si="4"/>
        <v>43053.625694444447</v>
      </c>
      <c r="C263" s="122">
        <v>12.78</v>
      </c>
      <c r="D263" s="122">
        <v>133.4</v>
      </c>
      <c r="E263" s="122">
        <v>14.53</v>
      </c>
      <c r="F263" s="129" t="s">
        <v>66</v>
      </c>
    </row>
    <row r="264" spans="1:8" x14ac:dyDescent="0.25">
      <c r="A264" s="97">
        <v>43053.62222222222</v>
      </c>
      <c r="B264" s="125">
        <f t="shared" si="4"/>
        <v>43053.626388888886</v>
      </c>
      <c r="C264" s="96">
        <v>12.8</v>
      </c>
      <c r="D264" s="96">
        <v>134.9</v>
      </c>
      <c r="E264" s="96">
        <v>14.47</v>
      </c>
    </row>
    <row r="265" spans="1:8" x14ac:dyDescent="0.25">
      <c r="A265" s="97">
        <v>43053.622916666667</v>
      </c>
      <c r="B265" s="125">
        <f t="shared" si="4"/>
        <v>43053.627083333333</v>
      </c>
      <c r="C265" s="96">
        <v>12.94</v>
      </c>
      <c r="D265" s="96">
        <v>135.5</v>
      </c>
      <c r="E265" s="96">
        <v>14.44</v>
      </c>
    </row>
    <row r="266" spans="1:8" x14ac:dyDescent="0.25">
      <c r="A266" s="97">
        <v>43053.623611111114</v>
      </c>
      <c r="B266" s="125">
        <f t="shared" si="4"/>
        <v>43053.62777777778</v>
      </c>
      <c r="C266" s="96">
        <v>12.86</v>
      </c>
      <c r="D266" s="96">
        <v>136.4</v>
      </c>
      <c r="E266" s="96">
        <v>14.44</v>
      </c>
    </row>
    <row r="267" spans="1:8" x14ac:dyDescent="0.25">
      <c r="A267" s="97">
        <v>43053.624305555553</v>
      </c>
      <c r="B267" s="125">
        <f t="shared" si="4"/>
        <v>43053.628472222219</v>
      </c>
      <c r="C267" s="96">
        <v>12.68</v>
      </c>
      <c r="D267" s="96">
        <v>136.30000000000001</v>
      </c>
      <c r="E267" s="96">
        <v>14.41</v>
      </c>
    </row>
    <row r="268" spans="1:8" x14ac:dyDescent="0.25">
      <c r="A268" s="97">
        <v>43053.625</v>
      </c>
      <c r="B268" s="125">
        <f t="shared" si="4"/>
        <v>43053.629166666666</v>
      </c>
      <c r="C268" s="96">
        <v>12.81</v>
      </c>
      <c r="D268" s="96">
        <v>138.1</v>
      </c>
      <c r="E268" s="96">
        <v>14.43</v>
      </c>
    </row>
    <row r="269" spans="1:8" x14ac:dyDescent="0.25">
      <c r="A269" s="97">
        <v>43053.625694444447</v>
      </c>
      <c r="B269" s="125">
        <f t="shared" si="4"/>
        <v>43053.629861111112</v>
      </c>
      <c r="C269" s="96">
        <v>12.86</v>
      </c>
      <c r="D269" s="96">
        <v>139.1</v>
      </c>
      <c r="E269" s="96">
        <v>14.34</v>
      </c>
    </row>
    <row r="270" spans="1:8" x14ac:dyDescent="0.25">
      <c r="A270" s="97">
        <v>43053.626388888886</v>
      </c>
      <c r="B270" s="125">
        <f t="shared" si="4"/>
        <v>43053.630555555552</v>
      </c>
      <c r="C270" s="96">
        <v>13.31</v>
      </c>
      <c r="D270" s="96">
        <v>139.19999999999999</v>
      </c>
      <c r="E270" s="96">
        <v>14.09</v>
      </c>
    </row>
    <row r="271" spans="1:8" x14ac:dyDescent="0.25">
      <c r="A271" s="97">
        <v>43053.627083333333</v>
      </c>
      <c r="B271" s="125">
        <f t="shared" si="4"/>
        <v>43053.631249999999</v>
      </c>
      <c r="C271" s="96">
        <v>13.65</v>
      </c>
      <c r="D271" s="96">
        <v>139.9</v>
      </c>
      <c r="E271" s="96">
        <v>14.02</v>
      </c>
    </row>
    <row r="272" spans="1:8" x14ac:dyDescent="0.25">
      <c r="A272" s="97">
        <v>43053.62777777778</v>
      </c>
      <c r="B272" s="125">
        <f t="shared" si="4"/>
        <v>43053.631944444445</v>
      </c>
      <c r="C272" s="96">
        <v>13.71</v>
      </c>
      <c r="D272" s="96">
        <v>139.30000000000001</v>
      </c>
      <c r="E272" s="96">
        <v>14.03</v>
      </c>
    </row>
    <row r="273" spans="1:6" x14ac:dyDescent="0.25">
      <c r="A273" s="97">
        <v>43053.628472222219</v>
      </c>
      <c r="B273" s="125">
        <f t="shared" si="4"/>
        <v>43053.632638888885</v>
      </c>
      <c r="C273" s="96">
        <v>13.59</v>
      </c>
      <c r="D273" s="96">
        <v>139.6</v>
      </c>
      <c r="E273" s="96">
        <v>14.03</v>
      </c>
    </row>
    <row r="274" spans="1:6" x14ac:dyDescent="0.25">
      <c r="A274" s="97">
        <v>43053.629166666666</v>
      </c>
      <c r="B274" s="125">
        <f t="shared" si="4"/>
        <v>43053.633333333331</v>
      </c>
      <c r="C274" s="96">
        <v>13.71</v>
      </c>
      <c r="D274" s="96">
        <v>140.30000000000001</v>
      </c>
      <c r="E274" s="96">
        <v>14.03</v>
      </c>
    </row>
    <row r="275" spans="1:6" x14ac:dyDescent="0.25">
      <c r="A275" s="97">
        <v>43053.629861111112</v>
      </c>
      <c r="B275" s="125">
        <f t="shared" si="4"/>
        <v>43053.634027777778</v>
      </c>
      <c r="C275" s="96">
        <v>13.86</v>
      </c>
      <c r="D275" s="96">
        <v>140.30000000000001</v>
      </c>
      <c r="E275" s="96">
        <v>14.07</v>
      </c>
    </row>
    <row r="276" spans="1:6" x14ac:dyDescent="0.25">
      <c r="A276" s="97">
        <v>43053.630555555559</v>
      </c>
      <c r="B276" s="125">
        <f t="shared" si="4"/>
        <v>43053.634722222225</v>
      </c>
      <c r="C276" s="96">
        <v>13.67</v>
      </c>
      <c r="D276" s="96">
        <v>141.80000000000001</v>
      </c>
      <c r="E276" s="96">
        <v>14.07</v>
      </c>
    </row>
    <row r="277" spans="1:6" x14ac:dyDescent="0.25">
      <c r="A277" s="97">
        <v>43053.631249999999</v>
      </c>
      <c r="B277" s="125">
        <f t="shared" si="4"/>
        <v>43053.635416666664</v>
      </c>
      <c r="C277" s="96">
        <v>13.62</v>
      </c>
      <c r="D277" s="96">
        <v>141.5</v>
      </c>
      <c r="E277" s="96">
        <v>14.15</v>
      </c>
    </row>
    <row r="278" spans="1:6" x14ac:dyDescent="0.25">
      <c r="A278" s="97">
        <v>43053.631944444445</v>
      </c>
      <c r="B278" s="125">
        <f t="shared" si="4"/>
        <v>43053.636111111111</v>
      </c>
      <c r="C278" s="96">
        <v>13.38</v>
      </c>
      <c r="D278" s="96">
        <v>141.19999999999999</v>
      </c>
      <c r="E278" s="96">
        <v>14.29</v>
      </c>
    </row>
    <row r="279" spans="1:6" x14ac:dyDescent="0.25">
      <c r="A279" s="97">
        <v>43053.632638888892</v>
      </c>
      <c r="B279" s="125">
        <f t="shared" si="4"/>
        <v>43053.636805555558</v>
      </c>
      <c r="C279" s="96">
        <v>13.5</v>
      </c>
      <c r="D279" s="96">
        <v>140.4</v>
      </c>
      <c r="E279" s="96">
        <v>14.22</v>
      </c>
    </row>
    <row r="280" spans="1:6" x14ac:dyDescent="0.25">
      <c r="A280" s="97">
        <v>43053.633333333331</v>
      </c>
      <c r="B280" s="125">
        <f t="shared" si="4"/>
        <v>43053.637499999997</v>
      </c>
      <c r="C280" s="96">
        <v>13.86</v>
      </c>
      <c r="D280" s="96">
        <v>139.9</v>
      </c>
      <c r="E280" s="96">
        <v>14.19</v>
      </c>
    </row>
    <row r="281" spans="1:6" x14ac:dyDescent="0.25">
      <c r="A281" s="97">
        <v>43053.634027777778</v>
      </c>
      <c r="B281" s="125">
        <f t="shared" si="4"/>
        <v>43053.638194444444</v>
      </c>
      <c r="C281" s="96">
        <v>14.44</v>
      </c>
      <c r="D281" s="96">
        <v>138.30000000000001</v>
      </c>
      <c r="E281" s="96">
        <v>14.21</v>
      </c>
    </row>
    <row r="282" spans="1:6" x14ac:dyDescent="0.25">
      <c r="A282" s="97">
        <v>43053.634722222225</v>
      </c>
      <c r="B282" s="125">
        <f t="shared" si="4"/>
        <v>43053.638888888891</v>
      </c>
      <c r="C282" s="96">
        <v>14.44</v>
      </c>
      <c r="D282" s="96">
        <v>136.6</v>
      </c>
      <c r="E282" s="96">
        <v>14.22</v>
      </c>
    </row>
    <row r="283" spans="1:6" x14ac:dyDescent="0.25">
      <c r="A283" s="125">
        <v>43053.635416666664</v>
      </c>
      <c r="B283" s="125">
        <f t="shared" si="4"/>
        <v>43053.63958333333</v>
      </c>
      <c r="C283" s="122">
        <v>14.27</v>
      </c>
      <c r="D283" s="122">
        <v>136.30000000000001</v>
      </c>
      <c r="E283" s="122">
        <v>14.32</v>
      </c>
      <c r="F283" s="129" t="s">
        <v>65</v>
      </c>
    </row>
    <row r="284" spans="1:6" x14ac:dyDescent="0.25">
      <c r="A284" s="125">
        <v>43053.636111111111</v>
      </c>
      <c r="B284" s="125">
        <f t="shared" si="4"/>
        <v>43053.640277777777</v>
      </c>
      <c r="C284" s="122">
        <v>14.44</v>
      </c>
      <c r="D284" s="122">
        <v>135.1</v>
      </c>
      <c r="E284" s="122">
        <v>14.32</v>
      </c>
      <c r="F284" s="129" t="s">
        <v>64</v>
      </c>
    </row>
    <row r="285" spans="1:6" x14ac:dyDescent="0.25">
      <c r="A285" s="97">
        <v>43053.636805555558</v>
      </c>
      <c r="B285" s="125">
        <f t="shared" si="4"/>
        <v>43053.640972222223</v>
      </c>
      <c r="C285" s="96">
        <v>14.36</v>
      </c>
      <c r="D285" s="96">
        <v>134</v>
      </c>
      <c r="E285" s="96">
        <v>14.33</v>
      </c>
    </row>
    <row r="286" spans="1:6" x14ac:dyDescent="0.25">
      <c r="A286" s="97">
        <v>43053.637499999997</v>
      </c>
      <c r="B286" s="125">
        <f t="shared" si="4"/>
        <v>43053.641666666663</v>
      </c>
      <c r="C286" s="96">
        <v>14.31</v>
      </c>
      <c r="D286" s="96">
        <v>131.9</v>
      </c>
      <c r="E286" s="96">
        <v>14.32</v>
      </c>
    </row>
    <row r="287" spans="1:6" x14ac:dyDescent="0.25">
      <c r="A287" s="97">
        <v>43053.638194444444</v>
      </c>
      <c r="B287" s="125">
        <f t="shared" si="4"/>
        <v>43053.642361111109</v>
      </c>
      <c r="C287" s="96">
        <v>14.32</v>
      </c>
      <c r="D287" s="96">
        <v>133</v>
      </c>
      <c r="E287" s="96">
        <v>14.26</v>
      </c>
    </row>
    <row r="288" spans="1:6" x14ac:dyDescent="0.25">
      <c r="A288" s="97">
        <v>43053.638888888891</v>
      </c>
      <c r="B288" s="125">
        <f t="shared" si="4"/>
        <v>43053.643055555556</v>
      </c>
      <c r="C288" s="96">
        <v>14.4</v>
      </c>
      <c r="D288" s="96">
        <v>131.9</v>
      </c>
      <c r="E288" s="96">
        <v>14.21</v>
      </c>
    </row>
    <row r="289" spans="1:6" x14ac:dyDescent="0.25">
      <c r="A289" s="97">
        <v>43053.63958333333</v>
      </c>
      <c r="B289" s="125">
        <f t="shared" si="4"/>
        <v>43053.643749999996</v>
      </c>
      <c r="C289" s="96">
        <v>14.23</v>
      </c>
      <c r="D289" s="96">
        <v>131.5</v>
      </c>
      <c r="E289" s="96">
        <v>14.23</v>
      </c>
    </row>
    <row r="290" spans="1:6" x14ac:dyDescent="0.25">
      <c r="A290" s="97">
        <v>43053.640277777777</v>
      </c>
      <c r="B290" s="125">
        <f t="shared" si="4"/>
        <v>43053.644444444442</v>
      </c>
      <c r="C290" s="96">
        <v>14.21</v>
      </c>
      <c r="D290" s="96">
        <v>133</v>
      </c>
      <c r="E290" s="96">
        <v>14.23</v>
      </c>
    </row>
    <row r="291" spans="1:6" x14ac:dyDescent="0.25">
      <c r="A291" s="97">
        <v>43053.640972222223</v>
      </c>
      <c r="B291" s="125">
        <f t="shared" si="4"/>
        <v>43053.645138888889</v>
      </c>
      <c r="C291" s="96">
        <v>14.18</v>
      </c>
      <c r="D291" s="96">
        <v>132.80000000000001</v>
      </c>
      <c r="E291" s="96">
        <v>14.46</v>
      </c>
    </row>
    <row r="292" spans="1:6" x14ac:dyDescent="0.25">
      <c r="A292" s="97">
        <v>43053.64166666667</v>
      </c>
      <c r="B292" s="125">
        <f t="shared" si="4"/>
        <v>43053.645833333336</v>
      </c>
      <c r="C292" s="96">
        <v>13.94</v>
      </c>
      <c r="D292" s="96">
        <v>132</v>
      </c>
      <c r="E292" s="96">
        <v>14.8</v>
      </c>
    </row>
    <row r="293" spans="1:6" x14ac:dyDescent="0.25">
      <c r="A293" s="97">
        <v>43053.642361111109</v>
      </c>
      <c r="B293" s="125">
        <f t="shared" si="4"/>
        <v>43053.646527777775</v>
      </c>
      <c r="C293" s="96">
        <v>13.46</v>
      </c>
      <c r="D293" s="96">
        <v>130.9</v>
      </c>
      <c r="E293" s="96">
        <v>15.09</v>
      </c>
    </row>
    <row r="294" spans="1:6" x14ac:dyDescent="0.25">
      <c r="A294" s="97">
        <v>43053.643055555556</v>
      </c>
      <c r="B294" s="125">
        <f t="shared" si="4"/>
        <v>43053.647222222222</v>
      </c>
      <c r="C294" s="96">
        <v>13.08</v>
      </c>
      <c r="D294" s="96">
        <v>130</v>
      </c>
      <c r="E294" s="96">
        <v>14.84</v>
      </c>
    </row>
    <row r="295" spans="1:6" x14ac:dyDescent="0.25">
      <c r="A295" s="97">
        <v>43053.643750000003</v>
      </c>
      <c r="B295" s="125">
        <f t="shared" si="4"/>
        <v>43053.647916666669</v>
      </c>
      <c r="C295" s="96">
        <v>13.2</v>
      </c>
      <c r="D295" s="96">
        <v>126.7</v>
      </c>
      <c r="E295" s="96">
        <v>14.69</v>
      </c>
    </row>
    <row r="296" spans="1:6" x14ac:dyDescent="0.25">
      <c r="A296" s="97">
        <v>43053.644444444442</v>
      </c>
      <c r="B296" s="125">
        <f t="shared" si="4"/>
        <v>43053.648611111108</v>
      </c>
      <c r="C296" s="96">
        <v>12.99</v>
      </c>
      <c r="D296" s="96">
        <v>123.1</v>
      </c>
      <c r="E296" s="96">
        <v>14.61</v>
      </c>
    </row>
    <row r="297" spans="1:6" x14ac:dyDescent="0.25">
      <c r="A297" s="97">
        <v>43053.645138888889</v>
      </c>
      <c r="B297" s="125">
        <f t="shared" si="4"/>
        <v>43053.649305555555</v>
      </c>
      <c r="C297" s="96">
        <v>12.79</v>
      </c>
      <c r="D297" s="96">
        <v>121.6</v>
      </c>
      <c r="E297" s="96">
        <v>14.5</v>
      </c>
    </row>
    <row r="298" spans="1:6" x14ac:dyDescent="0.25">
      <c r="A298" s="97">
        <v>43053.645833333336</v>
      </c>
      <c r="B298" s="125">
        <f t="shared" si="4"/>
        <v>43053.65</v>
      </c>
      <c r="C298" s="96">
        <v>12.68</v>
      </c>
      <c r="D298" s="96">
        <v>120.6</v>
      </c>
      <c r="E298" s="96">
        <v>14.49</v>
      </c>
    </row>
    <row r="299" spans="1:6" x14ac:dyDescent="0.25">
      <c r="A299" s="97">
        <v>43053.646527777775</v>
      </c>
      <c r="B299" s="125">
        <f t="shared" si="4"/>
        <v>43053.650694444441</v>
      </c>
      <c r="C299" s="96">
        <v>12.88</v>
      </c>
      <c r="D299" s="96">
        <v>122.7</v>
      </c>
      <c r="E299" s="96">
        <v>14.46</v>
      </c>
    </row>
    <row r="300" spans="1:6" x14ac:dyDescent="0.25">
      <c r="A300" s="97">
        <v>43053.647222222222</v>
      </c>
      <c r="B300" s="125">
        <f t="shared" si="4"/>
        <v>43053.651388888888</v>
      </c>
      <c r="C300" s="96">
        <v>12.78</v>
      </c>
      <c r="D300" s="96">
        <v>123.6</v>
      </c>
      <c r="E300" s="96">
        <v>14.4</v>
      </c>
    </row>
    <row r="301" spans="1:6" x14ac:dyDescent="0.25">
      <c r="A301" s="97">
        <v>43053.647916666669</v>
      </c>
      <c r="B301" s="125">
        <f t="shared" si="4"/>
        <v>43053.652083333334</v>
      </c>
      <c r="C301" s="96">
        <v>12.71</v>
      </c>
      <c r="D301" s="96">
        <v>126.6</v>
      </c>
      <c r="E301" s="96">
        <v>14.42</v>
      </c>
    </row>
    <row r="302" spans="1:6" x14ac:dyDescent="0.25">
      <c r="A302" s="97">
        <v>43053.648611111108</v>
      </c>
      <c r="B302" s="125">
        <f t="shared" si="4"/>
        <v>43053.652777777774</v>
      </c>
      <c r="C302" s="96">
        <v>12.37</v>
      </c>
      <c r="D302" s="96">
        <v>129.19999999999999</v>
      </c>
      <c r="E302" s="96">
        <v>14.54</v>
      </c>
    </row>
    <row r="303" spans="1:6" x14ac:dyDescent="0.25">
      <c r="A303" s="97">
        <v>43053.649305555555</v>
      </c>
      <c r="B303" s="125">
        <f t="shared" si="4"/>
        <v>43053.65347222222</v>
      </c>
      <c r="C303" s="96">
        <v>12.29</v>
      </c>
      <c r="D303" s="96">
        <v>131.1</v>
      </c>
      <c r="E303" s="96">
        <v>14.63</v>
      </c>
    </row>
    <row r="304" spans="1:6" x14ac:dyDescent="0.25">
      <c r="A304" s="125">
        <v>43053.65</v>
      </c>
      <c r="B304" s="125">
        <f t="shared" si="4"/>
        <v>43053.654166666667</v>
      </c>
      <c r="C304" s="122">
        <v>12.44</v>
      </c>
      <c r="D304" s="122">
        <v>132.6</v>
      </c>
      <c r="E304" s="122">
        <v>14.55</v>
      </c>
      <c r="F304" s="129" t="s">
        <v>63</v>
      </c>
    </row>
    <row r="305" spans="1:6" x14ac:dyDescent="0.25">
      <c r="A305" s="125">
        <v>43053.650694444441</v>
      </c>
      <c r="B305" s="125">
        <f t="shared" si="4"/>
        <v>43053.654861111107</v>
      </c>
      <c r="C305" s="122">
        <v>12.36</v>
      </c>
      <c r="D305" s="122">
        <v>133.5</v>
      </c>
      <c r="E305" s="122">
        <v>14.53</v>
      </c>
      <c r="F305" s="129" t="s">
        <v>62</v>
      </c>
    </row>
    <row r="306" spans="1:6" x14ac:dyDescent="0.25">
      <c r="A306" s="97">
        <v>43053.651388888888</v>
      </c>
      <c r="B306" s="125">
        <f t="shared" si="4"/>
        <v>43053.655555555553</v>
      </c>
      <c r="C306" s="96">
        <v>12.35</v>
      </c>
      <c r="D306" s="96">
        <v>132.69999999999999</v>
      </c>
      <c r="E306" s="96">
        <v>14.52</v>
      </c>
    </row>
    <row r="307" spans="1:6" x14ac:dyDescent="0.25">
      <c r="A307" s="97">
        <v>43053.652083333334</v>
      </c>
      <c r="B307" s="125">
        <f t="shared" si="4"/>
        <v>43053.65625</v>
      </c>
      <c r="C307" s="96">
        <v>12.4</v>
      </c>
      <c r="D307" s="96">
        <v>133.19999999999999</v>
      </c>
      <c r="E307" s="96">
        <v>14.49</v>
      </c>
    </row>
    <row r="308" spans="1:6" x14ac:dyDescent="0.25">
      <c r="A308" s="97">
        <v>43053.652777777781</v>
      </c>
      <c r="B308" s="125">
        <f t="shared" si="4"/>
        <v>43053.656944444447</v>
      </c>
      <c r="C308" s="96">
        <v>12.43</v>
      </c>
      <c r="D308" s="96">
        <v>131.6</v>
      </c>
      <c r="E308" s="96">
        <v>14.49</v>
      </c>
    </row>
    <row r="309" spans="1:6" x14ac:dyDescent="0.25">
      <c r="A309" s="97">
        <v>43053.65347222222</v>
      </c>
      <c r="B309" s="125">
        <f t="shared" si="4"/>
        <v>43053.657638888886</v>
      </c>
      <c r="C309" s="96">
        <v>12.53</v>
      </c>
      <c r="D309" s="96">
        <v>131.19999999999999</v>
      </c>
      <c r="E309" s="96">
        <v>14.47</v>
      </c>
    </row>
    <row r="310" spans="1:6" x14ac:dyDescent="0.25">
      <c r="A310" s="97">
        <v>43053.654166666667</v>
      </c>
      <c r="B310" s="125">
        <f t="shared" si="4"/>
        <v>43053.658333333333</v>
      </c>
      <c r="C310" s="96">
        <v>12.45</v>
      </c>
      <c r="D310" s="96">
        <v>130.6</v>
      </c>
      <c r="E310" s="96">
        <v>14.47</v>
      </c>
    </row>
    <row r="311" spans="1:6" x14ac:dyDescent="0.25">
      <c r="A311" s="97">
        <v>43053.654861111114</v>
      </c>
      <c r="B311" s="125">
        <f t="shared" si="4"/>
        <v>43053.65902777778</v>
      </c>
      <c r="C311" s="96">
        <v>12.32</v>
      </c>
      <c r="D311" s="96">
        <v>131.1</v>
      </c>
      <c r="E311" s="96">
        <v>14.44</v>
      </c>
    </row>
    <row r="312" spans="1:6" x14ac:dyDescent="0.25">
      <c r="A312" s="97">
        <v>43053.655555555553</v>
      </c>
      <c r="B312" s="125">
        <f t="shared" si="4"/>
        <v>43053.659722222219</v>
      </c>
      <c r="C312" s="96">
        <v>12.36</v>
      </c>
      <c r="D312" s="96">
        <v>130.19999999999999</v>
      </c>
      <c r="E312" s="96">
        <v>14.43</v>
      </c>
    </row>
    <row r="313" spans="1:6" x14ac:dyDescent="0.25">
      <c r="A313" s="97">
        <v>43053.65625</v>
      </c>
      <c r="B313" s="125">
        <f t="shared" si="4"/>
        <v>43053.660416666666</v>
      </c>
      <c r="C313" s="96">
        <v>12.45</v>
      </c>
      <c r="D313" s="96">
        <v>130.6</v>
      </c>
      <c r="E313" s="96">
        <v>14.47</v>
      </c>
    </row>
    <row r="314" spans="1:6" x14ac:dyDescent="0.25">
      <c r="A314" s="97">
        <v>43053.656944444447</v>
      </c>
      <c r="B314" s="125">
        <f t="shared" si="4"/>
        <v>43053.661111111112</v>
      </c>
      <c r="C314" s="96">
        <v>12.24</v>
      </c>
      <c r="D314" s="96">
        <v>130.30000000000001</v>
      </c>
      <c r="E314" s="96">
        <v>14.48</v>
      </c>
    </row>
    <row r="315" spans="1:6" x14ac:dyDescent="0.25">
      <c r="A315" s="97">
        <v>43053.657638888886</v>
      </c>
      <c r="B315" s="125">
        <f t="shared" si="4"/>
        <v>43053.661805555552</v>
      </c>
      <c r="C315" s="96">
        <v>12.19</v>
      </c>
      <c r="D315" s="96">
        <v>129.1</v>
      </c>
      <c r="E315" s="96">
        <v>14.53</v>
      </c>
    </row>
    <row r="316" spans="1:6" x14ac:dyDescent="0.25">
      <c r="A316" s="97">
        <v>43053.658333333333</v>
      </c>
      <c r="B316" s="125">
        <f t="shared" si="4"/>
        <v>43053.662499999999</v>
      </c>
      <c r="C316" s="96">
        <v>12.07</v>
      </c>
      <c r="D316" s="96">
        <v>130.1</v>
      </c>
      <c r="E316" s="96">
        <v>14.62</v>
      </c>
    </row>
    <row r="317" spans="1:6" x14ac:dyDescent="0.25">
      <c r="A317" s="97">
        <v>43053.65902777778</v>
      </c>
      <c r="B317" s="125">
        <f t="shared" si="4"/>
        <v>43053.663194444445</v>
      </c>
      <c r="C317" s="96">
        <v>11.95</v>
      </c>
      <c r="D317" s="96">
        <v>129.4</v>
      </c>
      <c r="E317" s="96">
        <v>14.65</v>
      </c>
    </row>
    <row r="318" spans="1:6" x14ac:dyDescent="0.25">
      <c r="A318" s="97">
        <v>43053.659722222219</v>
      </c>
      <c r="B318" s="125">
        <f t="shared" si="4"/>
        <v>43053.663888888885</v>
      </c>
      <c r="C318" s="96">
        <v>11.86</v>
      </c>
      <c r="D318" s="96">
        <v>129.4</v>
      </c>
      <c r="E318" s="96">
        <v>14.67</v>
      </c>
    </row>
    <row r="319" spans="1:6" x14ac:dyDescent="0.25">
      <c r="A319" s="97">
        <v>43053.660416666666</v>
      </c>
      <c r="B319" s="125">
        <f t="shared" si="4"/>
        <v>43053.664583333331</v>
      </c>
      <c r="C319" s="96">
        <v>11.78</v>
      </c>
      <c r="D319" s="96">
        <v>127.6</v>
      </c>
      <c r="E319" s="96">
        <v>14.69</v>
      </c>
    </row>
    <row r="320" spans="1:6" x14ac:dyDescent="0.25">
      <c r="A320" s="97">
        <v>43053.661111111112</v>
      </c>
      <c r="B320" s="125">
        <f t="shared" si="4"/>
        <v>43053.665277777778</v>
      </c>
      <c r="C320" s="96">
        <v>11.79</v>
      </c>
      <c r="D320" s="96">
        <v>126</v>
      </c>
      <c r="E320" s="96">
        <v>14.71</v>
      </c>
    </row>
    <row r="321" spans="1:6" x14ac:dyDescent="0.25">
      <c r="A321" s="97">
        <v>43053.661805555559</v>
      </c>
      <c r="B321" s="125">
        <f t="shared" si="4"/>
        <v>43053.665972222225</v>
      </c>
      <c r="C321" s="96">
        <v>11.89</v>
      </c>
      <c r="D321" s="96">
        <v>125.5</v>
      </c>
      <c r="E321" s="96">
        <v>14.68</v>
      </c>
    </row>
    <row r="322" spans="1:6" x14ac:dyDescent="0.25">
      <c r="A322" s="97">
        <v>43053.662499999999</v>
      </c>
      <c r="B322" s="125">
        <f t="shared" ref="B322:B385" si="5">A322+$H$1</f>
        <v>43053.666666666664</v>
      </c>
      <c r="C322" s="96">
        <v>12.12</v>
      </c>
      <c r="D322" s="96">
        <v>124</v>
      </c>
      <c r="E322" s="96">
        <v>14.68</v>
      </c>
    </row>
    <row r="323" spans="1:6" x14ac:dyDescent="0.25">
      <c r="A323" s="97">
        <v>43053.663194444445</v>
      </c>
      <c r="B323" s="125">
        <f t="shared" si="5"/>
        <v>43053.667361111111</v>
      </c>
      <c r="C323" s="96">
        <v>11.89</v>
      </c>
      <c r="D323" s="96">
        <v>123.2</v>
      </c>
      <c r="E323" s="96">
        <v>14.71</v>
      </c>
    </row>
    <row r="324" spans="1:6" x14ac:dyDescent="0.25">
      <c r="A324" s="97">
        <v>43053.663888888892</v>
      </c>
      <c r="B324" s="125">
        <f t="shared" si="5"/>
        <v>43053.668055555558</v>
      </c>
      <c r="C324" s="96">
        <v>11.84</v>
      </c>
      <c r="D324" s="96">
        <v>121.9</v>
      </c>
      <c r="E324" s="96">
        <v>14.7</v>
      </c>
    </row>
    <row r="325" spans="1:6" x14ac:dyDescent="0.25">
      <c r="A325" s="125">
        <v>43053.664583333331</v>
      </c>
      <c r="B325" s="125">
        <f t="shared" si="5"/>
        <v>43053.668749999997</v>
      </c>
      <c r="C325" s="122">
        <v>11.77</v>
      </c>
      <c r="D325" s="122">
        <v>121.4</v>
      </c>
      <c r="E325" s="122">
        <v>14.7</v>
      </c>
      <c r="F325" s="129" t="s">
        <v>61</v>
      </c>
    </row>
    <row r="326" spans="1:6" x14ac:dyDescent="0.25">
      <c r="A326" s="125">
        <v>43053.665277777778</v>
      </c>
      <c r="B326" s="125">
        <f t="shared" si="5"/>
        <v>43053.669444444444</v>
      </c>
      <c r="C326" s="122">
        <v>12.11</v>
      </c>
      <c r="D326" s="122">
        <v>120.4</v>
      </c>
      <c r="E326" s="122">
        <v>14.67</v>
      </c>
      <c r="F326" s="129" t="s">
        <v>60</v>
      </c>
    </row>
    <row r="327" spans="1:6" x14ac:dyDescent="0.25">
      <c r="A327" s="97">
        <v>43053.665972222225</v>
      </c>
      <c r="B327" s="125">
        <f t="shared" si="5"/>
        <v>43053.670138888891</v>
      </c>
      <c r="C327" s="96">
        <v>12.13</v>
      </c>
      <c r="D327" s="96">
        <v>119.2</v>
      </c>
      <c r="E327" s="96">
        <v>14.67</v>
      </c>
    </row>
    <row r="328" spans="1:6" x14ac:dyDescent="0.25">
      <c r="A328" s="97">
        <v>43053.666666666664</v>
      </c>
      <c r="B328" s="125">
        <f t="shared" si="5"/>
        <v>43053.67083333333</v>
      </c>
      <c r="C328" s="96">
        <v>11.82</v>
      </c>
      <c r="D328" s="96">
        <v>119.3</v>
      </c>
      <c r="E328" s="96">
        <v>14.67</v>
      </c>
    </row>
    <row r="329" spans="1:6" x14ac:dyDescent="0.25">
      <c r="A329" s="97">
        <v>43053.667361111111</v>
      </c>
      <c r="B329" s="125">
        <f t="shared" si="5"/>
        <v>43053.671527777777</v>
      </c>
      <c r="C329" s="96">
        <v>11.82</v>
      </c>
      <c r="D329" s="96">
        <v>119.1</v>
      </c>
      <c r="E329" s="96">
        <v>14.64</v>
      </c>
    </row>
    <row r="330" spans="1:6" x14ac:dyDescent="0.25">
      <c r="A330" s="97">
        <v>43053.668055555558</v>
      </c>
      <c r="B330" s="125">
        <f t="shared" si="5"/>
        <v>43053.672222222223</v>
      </c>
      <c r="C330" s="96">
        <v>11.93</v>
      </c>
      <c r="D330" s="96">
        <v>120.3</v>
      </c>
      <c r="E330" s="96">
        <v>14.62</v>
      </c>
    </row>
    <row r="331" spans="1:6" x14ac:dyDescent="0.25">
      <c r="A331" s="97">
        <v>43053.668749999997</v>
      </c>
      <c r="B331" s="125">
        <f t="shared" si="5"/>
        <v>43053.672916666663</v>
      </c>
      <c r="C331" s="96">
        <v>12.19</v>
      </c>
      <c r="D331" s="96">
        <v>119.9</v>
      </c>
      <c r="E331" s="96">
        <v>14.6</v>
      </c>
    </row>
    <row r="332" spans="1:6" x14ac:dyDescent="0.25">
      <c r="A332" s="97">
        <v>43053.669444444444</v>
      </c>
      <c r="B332" s="125">
        <f t="shared" si="5"/>
        <v>43053.673611111109</v>
      </c>
      <c r="C332" s="96">
        <v>12.12</v>
      </c>
      <c r="D332" s="96">
        <v>120</v>
      </c>
      <c r="E332" s="96">
        <v>14.54</v>
      </c>
    </row>
    <row r="333" spans="1:6" x14ac:dyDescent="0.25">
      <c r="A333" s="97">
        <v>43053.670138888891</v>
      </c>
      <c r="B333" s="125">
        <f t="shared" si="5"/>
        <v>43053.674305555556</v>
      </c>
      <c r="C333" s="96">
        <v>11.95</v>
      </c>
      <c r="D333" s="96">
        <v>120.4</v>
      </c>
      <c r="E333" s="96">
        <v>14.53</v>
      </c>
    </row>
    <row r="334" spans="1:6" x14ac:dyDescent="0.25">
      <c r="A334" s="97">
        <v>43053.67083333333</v>
      </c>
      <c r="B334" s="125">
        <f t="shared" si="5"/>
        <v>43053.674999999996</v>
      </c>
      <c r="C334" s="96">
        <v>11.85</v>
      </c>
      <c r="D334" s="96">
        <v>120</v>
      </c>
      <c r="E334" s="96">
        <v>14.56</v>
      </c>
    </row>
    <row r="335" spans="1:6" x14ac:dyDescent="0.25">
      <c r="A335" s="97">
        <v>43053.671527777777</v>
      </c>
      <c r="B335" s="125">
        <f t="shared" si="5"/>
        <v>43053.675694444442</v>
      </c>
      <c r="C335" s="96">
        <v>12.14</v>
      </c>
      <c r="D335" s="96">
        <v>121.4</v>
      </c>
      <c r="E335" s="96">
        <v>14.52</v>
      </c>
    </row>
    <row r="336" spans="1:6" x14ac:dyDescent="0.25">
      <c r="A336" s="97">
        <v>43053.672222222223</v>
      </c>
      <c r="B336" s="125">
        <f t="shared" si="5"/>
        <v>43053.676388888889</v>
      </c>
      <c r="C336" s="96">
        <v>12.1</v>
      </c>
      <c r="D336" s="96">
        <v>122.3</v>
      </c>
      <c r="E336" s="96">
        <v>14.48</v>
      </c>
    </row>
    <row r="337" spans="1:6" x14ac:dyDescent="0.25">
      <c r="A337" s="97">
        <v>43053.67291666667</v>
      </c>
      <c r="B337" s="125">
        <f t="shared" si="5"/>
        <v>43053.677083333336</v>
      </c>
      <c r="C337" s="96">
        <v>11.91</v>
      </c>
      <c r="D337" s="96">
        <v>123.9</v>
      </c>
      <c r="E337" s="96">
        <v>14.47</v>
      </c>
    </row>
    <row r="338" spans="1:6" x14ac:dyDescent="0.25">
      <c r="A338" s="97">
        <v>43053.673611111109</v>
      </c>
      <c r="B338" s="125">
        <f t="shared" si="5"/>
        <v>43053.677777777775</v>
      </c>
      <c r="C338" s="96">
        <v>11.8</v>
      </c>
      <c r="D338" s="96">
        <v>124.2</v>
      </c>
      <c r="E338" s="96">
        <v>14.48</v>
      </c>
    </row>
    <row r="339" spans="1:6" x14ac:dyDescent="0.25">
      <c r="A339" s="97">
        <v>43053.674305555556</v>
      </c>
      <c r="B339" s="125">
        <f t="shared" si="5"/>
        <v>43053.678472222222</v>
      </c>
      <c r="C339" s="96">
        <v>12.04</v>
      </c>
      <c r="D339" s="96">
        <v>124.3</v>
      </c>
      <c r="E339" s="96">
        <v>14.46</v>
      </c>
    </row>
    <row r="340" spans="1:6" x14ac:dyDescent="0.25">
      <c r="A340" s="97">
        <v>43053.675000000003</v>
      </c>
      <c r="B340" s="125">
        <f t="shared" si="5"/>
        <v>43053.679166666669</v>
      </c>
      <c r="C340" s="96">
        <v>12.12</v>
      </c>
      <c r="D340" s="96">
        <v>125.6</v>
      </c>
      <c r="E340" s="96">
        <v>14.43</v>
      </c>
    </row>
    <row r="341" spans="1:6" x14ac:dyDescent="0.25">
      <c r="A341" s="97">
        <v>43053.675694444442</v>
      </c>
      <c r="B341" s="125">
        <f t="shared" si="5"/>
        <v>43053.679861111108</v>
      </c>
      <c r="C341" s="96">
        <v>12.12</v>
      </c>
      <c r="D341" s="96">
        <v>126.9</v>
      </c>
      <c r="E341" s="96">
        <v>14.39</v>
      </c>
    </row>
    <row r="342" spans="1:6" x14ac:dyDescent="0.25">
      <c r="A342" s="97">
        <v>43053.676388888889</v>
      </c>
      <c r="B342" s="125">
        <f t="shared" si="5"/>
        <v>43053.680555555555</v>
      </c>
      <c r="C342" s="96">
        <v>12.12</v>
      </c>
      <c r="D342" s="96">
        <v>127.7</v>
      </c>
      <c r="E342" s="96">
        <v>14.4</v>
      </c>
    </row>
    <row r="343" spans="1:6" x14ac:dyDescent="0.25">
      <c r="A343" s="97">
        <v>43053.677083333336</v>
      </c>
      <c r="B343" s="125">
        <f t="shared" si="5"/>
        <v>43053.681250000001</v>
      </c>
      <c r="C343" s="96">
        <v>11.8</v>
      </c>
      <c r="D343" s="96">
        <v>128.69999999999999</v>
      </c>
      <c r="E343" s="96">
        <v>14.41</v>
      </c>
    </row>
    <row r="344" spans="1:6" x14ac:dyDescent="0.25">
      <c r="A344" s="97">
        <v>43053.677777777775</v>
      </c>
      <c r="B344" s="125">
        <f t="shared" si="5"/>
        <v>43053.681944444441</v>
      </c>
      <c r="C344" s="96">
        <v>11.82</v>
      </c>
      <c r="D344" s="96">
        <v>129.19999999999999</v>
      </c>
      <c r="E344" s="96">
        <v>14.39</v>
      </c>
    </row>
    <row r="345" spans="1:6" x14ac:dyDescent="0.25">
      <c r="A345" s="97">
        <v>43053.678472222222</v>
      </c>
      <c r="B345" s="125">
        <f t="shared" si="5"/>
        <v>43053.682638888888</v>
      </c>
      <c r="C345" s="96">
        <v>12.01</v>
      </c>
      <c r="D345" s="96">
        <v>129.6</v>
      </c>
      <c r="E345" s="96">
        <v>14.35</v>
      </c>
    </row>
    <row r="346" spans="1:6" x14ac:dyDescent="0.25">
      <c r="A346" s="125">
        <v>43053.679166666669</v>
      </c>
      <c r="B346" s="125">
        <f t="shared" si="5"/>
        <v>43053.683333333334</v>
      </c>
      <c r="C346" s="122">
        <v>12.11</v>
      </c>
      <c r="D346" s="122">
        <v>129.6</v>
      </c>
      <c r="E346" s="122">
        <v>14.42</v>
      </c>
      <c r="F346" s="129" t="s">
        <v>59</v>
      </c>
    </row>
    <row r="347" spans="1:6" x14ac:dyDescent="0.25">
      <c r="A347" s="125">
        <v>43053.679861111108</v>
      </c>
      <c r="B347" s="125">
        <f t="shared" si="5"/>
        <v>43053.684027777774</v>
      </c>
      <c r="C347" s="122">
        <v>11.77</v>
      </c>
      <c r="D347" s="122">
        <v>130.6</v>
      </c>
      <c r="E347" s="122">
        <v>14.49</v>
      </c>
      <c r="F347" s="129" t="s">
        <v>58</v>
      </c>
    </row>
    <row r="348" spans="1:6" x14ac:dyDescent="0.25">
      <c r="A348" s="97">
        <v>43053.680555555555</v>
      </c>
      <c r="B348" s="125">
        <f t="shared" si="5"/>
        <v>43053.68472222222</v>
      </c>
      <c r="C348" s="96">
        <v>11.55</v>
      </c>
      <c r="D348" s="96">
        <v>131.4</v>
      </c>
      <c r="E348" s="96">
        <v>14.48</v>
      </c>
    </row>
    <row r="349" spans="1:6" x14ac:dyDescent="0.25">
      <c r="A349" s="97">
        <v>43053.681250000001</v>
      </c>
      <c r="B349" s="125">
        <f t="shared" si="5"/>
        <v>43053.685416666667</v>
      </c>
      <c r="C349" s="96">
        <v>11.22</v>
      </c>
      <c r="D349" s="96">
        <v>131.6</v>
      </c>
      <c r="E349" s="96">
        <v>14.52</v>
      </c>
    </row>
    <row r="350" spans="1:6" x14ac:dyDescent="0.25">
      <c r="A350" s="97">
        <v>43053.681944444441</v>
      </c>
      <c r="B350" s="125">
        <f t="shared" si="5"/>
        <v>43053.686111111107</v>
      </c>
      <c r="C350" s="96">
        <v>11.22</v>
      </c>
      <c r="D350" s="96">
        <v>131.4</v>
      </c>
      <c r="E350" s="96">
        <v>14.57</v>
      </c>
    </row>
    <row r="351" spans="1:6" x14ac:dyDescent="0.25">
      <c r="A351" s="97">
        <v>43053.682638888888</v>
      </c>
      <c r="B351" s="125">
        <f t="shared" si="5"/>
        <v>43053.686805555553</v>
      </c>
      <c r="C351" s="96">
        <v>11.22</v>
      </c>
      <c r="D351" s="96">
        <v>132.1</v>
      </c>
      <c r="E351" s="96">
        <v>14.6</v>
      </c>
    </row>
    <row r="352" spans="1:6" x14ac:dyDescent="0.25">
      <c r="A352" s="97">
        <v>43053.683333333334</v>
      </c>
      <c r="B352" s="125">
        <f t="shared" si="5"/>
        <v>43053.6875</v>
      </c>
      <c r="C352" s="96">
        <v>11.16</v>
      </c>
      <c r="D352" s="96">
        <v>131.19999999999999</v>
      </c>
      <c r="E352" s="96">
        <v>14.62</v>
      </c>
    </row>
    <row r="353" spans="1:6" x14ac:dyDescent="0.25">
      <c r="A353" s="97">
        <v>43053.684027777781</v>
      </c>
      <c r="B353" s="125">
        <f t="shared" si="5"/>
        <v>43053.688194444447</v>
      </c>
      <c r="C353" s="96">
        <v>11.12</v>
      </c>
      <c r="D353" s="96">
        <v>130</v>
      </c>
      <c r="E353" s="96">
        <v>14.66</v>
      </c>
    </row>
    <row r="354" spans="1:6" x14ac:dyDescent="0.25">
      <c r="A354" s="97">
        <v>43053.68472222222</v>
      </c>
      <c r="B354" s="125">
        <f t="shared" si="5"/>
        <v>43053.688888888886</v>
      </c>
      <c r="C354" s="96">
        <v>10.92</v>
      </c>
      <c r="D354" s="96">
        <v>129.30000000000001</v>
      </c>
      <c r="E354" s="96">
        <v>14.66</v>
      </c>
    </row>
    <row r="355" spans="1:6" x14ac:dyDescent="0.25">
      <c r="A355" s="97">
        <v>43053.685416666667</v>
      </c>
      <c r="B355" s="125">
        <f t="shared" si="5"/>
        <v>43053.689583333333</v>
      </c>
      <c r="C355" s="96">
        <v>11.04</v>
      </c>
      <c r="D355" s="96">
        <v>126.2</v>
      </c>
      <c r="E355" s="96">
        <v>14.67</v>
      </c>
    </row>
    <row r="356" spans="1:6" x14ac:dyDescent="0.25">
      <c r="A356" s="97">
        <v>43053.686111111114</v>
      </c>
      <c r="B356" s="125">
        <f t="shared" si="5"/>
        <v>43053.69027777778</v>
      </c>
      <c r="C356" s="96">
        <v>11.2</v>
      </c>
      <c r="D356" s="96">
        <v>124.7</v>
      </c>
      <c r="E356" s="96">
        <v>14.65</v>
      </c>
    </row>
    <row r="357" spans="1:6" x14ac:dyDescent="0.25">
      <c r="A357" s="97">
        <v>43053.686805555553</v>
      </c>
      <c r="B357" s="125">
        <f t="shared" si="5"/>
        <v>43053.690972222219</v>
      </c>
      <c r="C357" s="96">
        <v>11.16</v>
      </c>
      <c r="D357" s="96">
        <v>123.2</v>
      </c>
      <c r="E357" s="96">
        <v>14.66</v>
      </c>
    </row>
    <row r="358" spans="1:6" x14ac:dyDescent="0.25">
      <c r="A358" s="97">
        <v>43053.6875</v>
      </c>
      <c r="B358" s="125">
        <f t="shared" si="5"/>
        <v>43053.691666666666</v>
      </c>
      <c r="C358" s="96">
        <v>10.93</v>
      </c>
      <c r="D358" s="96">
        <v>121.5</v>
      </c>
      <c r="E358" s="96">
        <v>14.67</v>
      </c>
    </row>
    <row r="359" spans="1:6" x14ac:dyDescent="0.25">
      <c r="A359" s="97">
        <v>43053.688194444447</v>
      </c>
      <c r="B359" s="125">
        <f t="shared" si="5"/>
        <v>43053.692361111112</v>
      </c>
      <c r="C359" s="96">
        <v>10.95</v>
      </c>
      <c r="D359" s="96">
        <v>120.9</v>
      </c>
      <c r="E359" s="96">
        <v>14.68</v>
      </c>
    </row>
    <row r="360" spans="1:6" x14ac:dyDescent="0.25">
      <c r="A360" s="97">
        <v>43053.688888888886</v>
      </c>
      <c r="B360" s="125">
        <f t="shared" si="5"/>
        <v>43053.693055555552</v>
      </c>
      <c r="C360" s="96">
        <v>10.94</v>
      </c>
      <c r="D360" s="96">
        <v>121</v>
      </c>
      <c r="E360" s="96">
        <v>14.67</v>
      </c>
    </row>
    <row r="361" spans="1:6" x14ac:dyDescent="0.25">
      <c r="A361" s="97">
        <v>43053.689583333333</v>
      </c>
      <c r="B361" s="125">
        <f t="shared" si="5"/>
        <v>43053.693749999999</v>
      </c>
      <c r="C361" s="96">
        <v>10.94</v>
      </c>
      <c r="D361" s="96">
        <v>120.6</v>
      </c>
      <c r="E361" s="96">
        <v>14.68</v>
      </c>
    </row>
    <row r="362" spans="1:6" x14ac:dyDescent="0.25">
      <c r="A362" s="97">
        <v>43053.69027777778</v>
      </c>
      <c r="B362" s="125">
        <f t="shared" si="5"/>
        <v>43053.694444444445</v>
      </c>
      <c r="C362" s="96">
        <v>10.93</v>
      </c>
      <c r="D362" s="96">
        <v>119.8</v>
      </c>
      <c r="E362" s="96">
        <v>14.67</v>
      </c>
    </row>
    <row r="363" spans="1:6" x14ac:dyDescent="0.25">
      <c r="A363" s="97">
        <v>43053.690972222219</v>
      </c>
      <c r="B363" s="125">
        <f t="shared" si="5"/>
        <v>43053.695138888885</v>
      </c>
      <c r="C363" s="96">
        <v>10.92</v>
      </c>
      <c r="D363" s="96">
        <v>119.5</v>
      </c>
      <c r="E363" s="96">
        <v>14.67</v>
      </c>
    </row>
    <row r="364" spans="1:6" x14ac:dyDescent="0.25">
      <c r="A364" s="97">
        <v>43053.691666666666</v>
      </c>
      <c r="B364" s="125">
        <f t="shared" si="5"/>
        <v>43053.695833333331</v>
      </c>
      <c r="C364" s="96">
        <v>10.94</v>
      </c>
      <c r="D364" s="96">
        <v>118.7</v>
      </c>
      <c r="E364" s="96">
        <v>14.7</v>
      </c>
    </row>
    <row r="365" spans="1:6" x14ac:dyDescent="0.25">
      <c r="A365" s="97">
        <v>43053.692361111112</v>
      </c>
      <c r="B365" s="125">
        <f t="shared" si="5"/>
        <v>43053.696527777778</v>
      </c>
      <c r="C365" s="96">
        <v>10.86</v>
      </c>
      <c r="D365" s="96">
        <v>119.1</v>
      </c>
      <c r="E365" s="96">
        <v>14.69</v>
      </c>
    </row>
    <row r="366" spans="1:6" x14ac:dyDescent="0.25">
      <c r="A366" s="97">
        <v>43053.693055555559</v>
      </c>
      <c r="B366" s="125">
        <f t="shared" si="5"/>
        <v>43053.697222222225</v>
      </c>
      <c r="C366" s="96">
        <v>10.78</v>
      </c>
      <c r="D366" s="96">
        <v>117.8</v>
      </c>
      <c r="E366" s="96">
        <v>14.67</v>
      </c>
    </row>
    <row r="367" spans="1:6" x14ac:dyDescent="0.25">
      <c r="A367" s="125">
        <v>43053.693749999999</v>
      </c>
      <c r="B367" s="125">
        <f t="shared" si="5"/>
        <v>43053.697916666664</v>
      </c>
      <c r="C367" s="122">
        <v>10.75</v>
      </c>
      <c r="D367" s="122">
        <v>118.4</v>
      </c>
      <c r="E367" s="122">
        <v>14.67</v>
      </c>
      <c r="F367" s="129" t="s">
        <v>57</v>
      </c>
    </row>
    <row r="368" spans="1:6" x14ac:dyDescent="0.25">
      <c r="A368" s="125">
        <v>43053.694444444445</v>
      </c>
      <c r="B368" s="125">
        <f t="shared" si="5"/>
        <v>43053.698611111111</v>
      </c>
      <c r="C368" s="122">
        <v>10.9</v>
      </c>
      <c r="D368" s="122">
        <v>118.4</v>
      </c>
      <c r="E368" s="122">
        <v>14.68</v>
      </c>
      <c r="F368" s="129" t="s">
        <v>56</v>
      </c>
    </row>
    <row r="369" spans="1:5" x14ac:dyDescent="0.25">
      <c r="A369" s="97">
        <v>43053.695138888892</v>
      </c>
      <c r="B369" s="125">
        <f t="shared" si="5"/>
        <v>43053.699305555558</v>
      </c>
      <c r="C369" s="96">
        <v>10.66</v>
      </c>
      <c r="D369" s="96">
        <v>118.1</v>
      </c>
      <c r="E369" s="96">
        <v>14.68</v>
      </c>
    </row>
    <row r="370" spans="1:5" x14ac:dyDescent="0.25">
      <c r="A370" s="97">
        <v>43053.695833333331</v>
      </c>
      <c r="B370" s="125">
        <f t="shared" si="5"/>
        <v>43053.7</v>
      </c>
      <c r="C370" s="96">
        <v>10.67</v>
      </c>
      <c r="D370" s="96">
        <v>118.9</v>
      </c>
      <c r="E370" s="96">
        <v>14.69</v>
      </c>
    </row>
    <row r="371" spans="1:5" x14ac:dyDescent="0.25">
      <c r="A371" s="97">
        <v>43053.696527777778</v>
      </c>
      <c r="B371" s="125">
        <f t="shared" si="5"/>
        <v>43053.700694444444</v>
      </c>
      <c r="C371" s="96">
        <v>10.66</v>
      </c>
      <c r="D371" s="96">
        <v>118</v>
      </c>
      <c r="E371" s="96">
        <v>14.68</v>
      </c>
    </row>
    <row r="372" spans="1:5" x14ac:dyDescent="0.25">
      <c r="A372" s="97">
        <v>43053.697222222225</v>
      </c>
      <c r="B372" s="125">
        <f t="shared" si="5"/>
        <v>43053.701388888891</v>
      </c>
      <c r="C372" s="96">
        <v>10.92</v>
      </c>
      <c r="D372" s="96">
        <v>118.9</v>
      </c>
      <c r="E372" s="96">
        <v>14.67</v>
      </c>
    </row>
    <row r="373" spans="1:5" x14ac:dyDescent="0.25">
      <c r="A373" s="97">
        <v>43053.697916666664</v>
      </c>
      <c r="B373" s="125">
        <f t="shared" si="5"/>
        <v>43053.70208333333</v>
      </c>
      <c r="C373" s="96">
        <v>10.94</v>
      </c>
      <c r="D373" s="96">
        <v>118.9</v>
      </c>
      <c r="E373" s="96">
        <v>14.68</v>
      </c>
    </row>
    <row r="374" spans="1:5" x14ac:dyDescent="0.25">
      <c r="A374" s="97">
        <v>43053.698611111111</v>
      </c>
      <c r="B374" s="125">
        <f t="shared" si="5"/>
        <v>43053.702777777777</v>
      </c>
      <c r="C374" s="96">
        <v>10.94</v>
      </c>
      <c r="D374" s="96">
        <v>119.7</v>
      </c>
      <c r="E374" s="96">
        <v>14.68</v>
      </c>
    </row>
    <row r="375" spans="1:5" x14ac:dyDescent="0.25">
      <c r="A375" s="97">
        <v>43053.699305555558</v>
      </c>
      <c r="B375" s="125">
        <f t="shared" si="5"/>
        <v>43053.703472222223</v>
      </c>
      <c r="C375" s="96">
        <v>11.09</v>
      </c>
      <c r="D375" s="96">
        <v>119.2</v>
      </c>
      <c r="E375" s="96">
        <v>14.68</v>
      </c>
    </row>
    <row r="376" spans="1:5" x14ac:dyDescent="0.25">
      <c r="A376" s="97">
        <v>43053.7</v>
      </c>
      <c r="B376" s="125">
        <f t="shared" si="5"/>
        <v>43053.704166666663</v>
      </c>
      <c r="C376" s="96">
        <v>11.1</v>
      </c>
      <c r="D376" s="96">
        <v>120</v>
      </c>
      <c r="E376" s="96">
        <v>14.67</v>
      </c>
    </row>
    <row r="377" spans="1:5" x14ac:dyDescent="0.25">
      <c r="A377" s="97">
        <v>43053.700694444444</v>
      </c>
      <c r="B377" s="125">
        <f t="shared" si="5"/>
        <v>43053.704861111109</v>
      </c>
      <c r="C377" s="96">
        <v>11.09</v>
      </c>
      <c r="D377" s="96">
        <v>120</v>
      </c>
      <c r="E377" s="96">
        <v>14.67</v>
      </c>
    </row>
    <row r="378" spans="1:5" x14ac:dyDescent="0.25">
      <c r="A378" s="97">
        <v>43053.701388888891</v>
      </c>
      <c r="B378" s="125">
        <f t="shared" si="5"/>
        <v>43053.705555555556</v>
      </c>
      <c r="C378" s="96">
        <v>11.28</v>
      </c>
      <c r="D378" s="96">
        <v>119.1</v>
      </c>
      <c r="E378" s="96">
        <v>14.67</v>
      </c>
    </row>
    <row r="379" spans="1:5" x14ac:dyDescent="0.25">
      <c r="A379" s="97">
        <v>43053.70208333333</v>
      </c>
      <c r="B379" s="125">
        <f t="shared" si="5"/>
        <v>43053.706249999996</v>
      </c>
      <c r="C379" s="96">
        <v>11.29</v>
      </c>
      <c r="D379" s="96">
        <v>120.4</v>
      </c>
      <c r="E379" s="96">
        <v>14.67</v>
      </c>
    </row>
    <row r="380" spans="1:5" x14ac:dyDescent="0.25">
      <c r="A380" s="97">
        <v>43053.702777777777</v>
      </c>
      <c r="B380" s="125">
        <f t="shared" si="5"/>
        <v>43053.706944444442</v>
      </c>
      <c r="C380" s="96">
        <v>11.5</v>
      </c>
      <c r="D380" s="96">
        <v>120.1</v>
      </c>
      <c r="E380" s="96">
        <v>14.66</v>
      </c>
    </row>
    <row r="381" spans="1:5" x14ac:dyDescent="0.25">
      <c r="A381" s="97">
        <v>43053.703472222223</v>
      </c>
      <c r="B381" s="125">
        <f t="shared" si="5"/>
        <v>43053.707638888889</v>
      </c>
      <c r="C381" s="96">
        <v>11.5</v>
      </c>
      <c r="D381" s="96">
        <v>120.9</v>
      </c>
      <c r="E381" s="96">
        <v>14.67</v>
      </c>
    </row>
    <row r="382" spans="1:5" x14ac:dyDescent="0.25">
      <c r="A382" s="97">
        <v>43053.70416666667</v>
      </c>
      <c r="B382" s="125">
        <f t="shared" si="5"/>
        <v>43053.708333333336</v>
      </c>
      <c r="C382" s="96">
        <v>11.39</v>
      </c>
      <c r="D382" s="96">
        <v>120.9</v>
      </c>
      <c r="E382" s="96">
        <v>14.67</v>
      </c>
    </row>
    <row r="383" spans="1:5" x14ac:dyDescent="0.25">
      <c r="A383" s="97">
        <v>43053.704861111109</v>
      </c>
      <c r="B383" s="125">
        <f t="shared" si="5"/>
        <v>43053.709027777775</v>
      </c>
      <c r="C383" s="96">
        <v>11.49</v>
      </c>
      <c r="D383" s="96">
        <v>121.3</v>
      </c>
      <c r="E383" s="96">
        <v>14.67</v>
      </c>
    </row>
    <row r="384" spans="1:5" x14ac:dyDescent="0.25">
      <c r="A384" s="97">
        <v>43053.705555555556</v>
      </c>
      <c r="B384" s="125">
        <f t="shared" si="5"/>
        <v>43053.709722222222</v>
      </c>
      <c r="C384" s="96">
        <v>11.32</v>
      </c>
      <c r="D384" s="96">
        <v>121.4</v>
      </c>
      <c r="E384" s="96">
        <v>14.83</v>
      </c>
    </row>
    <row r="385" spans="1:6" x14ac:dyDescent="0.25">
      <c r="A385" s="97">
        <v>43053.706250000003</v>
      </c>
      <c r="B385" s="125">
        <f t="shared" si="5"/>
        <v>43053.710416666669</v>
      </c>
      <c r="C385" s="96">
        <v>11.05</v>
      </c>
      <c r="D385" s="96">
        <v>121.9</v>
      </c>
      <c r="E385" s="96">
        <v>15.01</v>
      </c>
    </row>
    <row r="386" spans="1:6" x14ac:dyDescent="0.25">
      <c r="A386" s="97">
        <v>43053.706944444442</v>
      </c>
      <c r="B386" s="125">
        <f t="shared" ref="B386:B422" si="6">A386+$H$1</f>
        <v>43053.711111111108</v>
      </c>
      <c r="C386" s="96">
        <v>11.22</v>
      </c>
      <c r="D386" s="96">
        <v>121.8</v>
      </c>
      <c r="E386" s="96">
        <v>14.94</v>
      </c>
    </row>
    <row r="387" spans="1:6" x14ac:dyDescent="0.25">
      <c r="A387" s="97">
        <v>43053.707638888889</v>
      </c>
      <c r="B387" s="125">
        <f t="shared" si="6"/>
        <v>43053.711805555555</v>
      </c>
      <c r="C387" s="96">
        <v>11.52</v>
      </c>
      <c r="D387" s="96">
        <v>122</v>
      </c>
      <c r="E387" s="96">
        <v>14.88</v>
      </c>
    </row>
    <row r="388" spans="1:6" x14ac:dyDescent="0.25">
      <c r="A388" s="125">
        <v>43053.708333333336</v>
      </c>
      <c r="B388" s="125">
        <f t="shared" si="6"/>
        <v>43053.712500000001</v>
      </c>
      <c r="C388" s="122">
        <v>11.58</v>
      </c>
      <c r="D388" s="122">
        <v>121.4</v>
      </c>
      <c r="E388" s="122">
        <v>14.85</v>
      </c>
      <c r="F388" s="129" t="s">
        <v>55</v>
      </c>
    </row>
    <row r="389" spans="1:6" x14ac:dyDescent="0.25">
      <c r="A389" s="97">
        <v>43053.709027777775</v>
      </c>
      <c r="B389" s="125">
        <f t="shared" si="6"/>
        <v>43053.713194444441</v>
      </c>
      <c r="C389" s="96">
        <v>11.56</v>
      </c>
      <c r="D389" s="96">
        <v>118.6</v>
      </c>
      <c r="E389" s="96">
        <v>14.79</v>
      </c>
    </row>
    <row r="390" spans="1:6" x14ac:dyDescent="0.25">
      <c r="A390" s="97">
        <v>43053.709722222222</v>
      </c>
      <c r="B390" s="125">
        <f t="shared" si="6"/>
        <v>43053.713888888888</v>
      </c>
      <c r="C390" s="96">
        <v>11.73</v>
      </c>
      <c r="D390" s="96">
        <v>118</v>
      </c>
      <c r="E390" s="96">
        <v>14.73</v>
      </c>
    </row>
    <row r="391" spans="1:6" x14ac:dyDescent="0.25">
      <c r="A391" s="97">
        <v>43053.710416666669</v>
      </c>
      <c r="B391" s="125">
        <f t="shared" si="6"/>
        <v>43053.714583333334</v>
      </c>
      <c r="C391" s="96">
        <v>11.84</v>
      </c>
      <c r="D391" s="96">
        <v>116.9</v>
      </c>
      <c r="E391" s="96">
        <v>14.7</v>
      </c>
    </row>
    <row r="392" spans="1:6" x14ac:dyDescent="0.25">
      <c r="A392" s="97">
        <v>43053.711111111108</v>
      </c>
      <c r="B392" s="125">
        <f t="shared" si="6"/>
        <v>43053.715277777774</v>
      </c>
      <c r="C392" s="96">
        <v>11.68</v>
      </c>
      <c r="D392" s="96">
        <v>117.1</v>
      </c>
      <c r="E392" s="96">
        <v>14.75</v>
      </c>
    </row>
    <row r="393" spans="1:6" x14ac:dyDescent="0.25">
      <c r="A393" s="97">
        <v>43053.711805555555</v>
      </c>
      <c r="B393" s="125">
        <f t="shared" si="6"/>
        <v>43053.71597222222</v>
      </c>
      <c r="C393" s="96">
        <v>11.66</v>
      </c>
      <c r="D393" s="96">
        <v>116.7</v>
      </c>
      <c r="E393" s="96">
        <v>14.67</v>
      </c>
    </row>
    <row r="394" spans="1:6" x14ac:dyDescent="0.25">
      <c r="A394" s="97">
        <v>43053.712500000001</v>
      </c>
      <c r="B394" s="125">
        <f t="shared" si="6"/>
        <v>43053.716666666667</v>
      </c>
      <c r="C394" s="96">
        <v>11.84</v>
      </c>
      <c r="D394" s="96">
        <v>118</v>
      </c>
      <c r="E394" s="96">
        <v>14.61</v>
      </c>
    </row>
    <row r="395" spans="1:6" x14ac:dyDescent="0.25">
      <c r="A395" s="97">
        <v>43053.713194444441</v>
      </c>
      <c r="B395" s="125">
        <f t="shared" si="6"/>
        <v>43053.717361111107</v>
      </c>
      <c r="C395" s="96">
        <v>12.1</v>
      </c>
      <c r="D395" s="96">
        <v>117.7</v>
      </c>
      <c r="E395" s="96">
        <v>14.56</v>
      </c>
    </row>
    <row r="396" spans="1:6" x14ac:dyDescent="0.25">
      <c r="A396" s="97">
        <v>43053.713888888888</v>
      </c>
      <c r="B396" s="125">
        <f t="shared" si="6"/>
        <v>43053.718055555553</v>
      </c>
      <c r="C396" s="96">
        <v>12.03</v>
      </c>
      <c r="D396" s="96">
        <v>118.7</v>
      </c>
      <c r="E396" s="96">
        <v>14.51</v>
      </c>
    </row>
    <row r="397" spans="1:6" x14ac:dyDescent="0.25">
      <c r="A397" s="97">
        <v>43053.714583333334</v>
      </c>
      <c r="B397" s="125">
        <f t="shared" si="6"/>
        <v>43053.71875</v>
      </c>
      <c r="C397" s="96">
        <v>12.02</v>
      </c>
      <c r="D397" s="96">
        <v>120.6</v>
      </c>
      <c r="E397" s="96">
        <v>14.53</v>
      </c>
    </row>
    <row r="398" spans="1:6" x14ac:dyDescent="0.25">
      <c r="A398" s="97">
        <v>43053.715277777781</v>
      </c>
      <c r="B398" s="125">
        <f t="shared" si="6"/>
        <v>43053.719444444447</v>
      </c>
      <c r="C398" s="96">
        <v>12.03</v>
      </c>
      <c r="D398" s="96">
        <v>121.2</v>
      </c>
      <c r="E398" s="96">
        <v>14.52</v>
      </c>
    </row>
    <row r="399" spans="1:6" x14ac:dyDescent="0.25">
      <c r="A399" s="97">
        <v>43053.71597222222</v>
      </c>
      <c r="B399" s="125">
        <f t="shared" si="6"/>
        <v>43053.720138888886</v>
      </c>
      <c r="C399" s="96">
        <v>11.92</v>
      </c>
      <c r="D399" s="96">
        <v>123.5</v>
      </c>
      <c r="E399" s="96">
        <v>14.54</v>
      </c>
    </row>
    <row r="400" spans="1:6" x14ac:dyDescent="0.25">
      <c r="A400" s="97">
        <v>43053.716666666667</v>
      </c>
      <c r="B400" s="125">
        <f t="shared" si="6"/>
        <v>43053.720833333333</v>
      </c>
      <c r="C400" s="96">
        <v>7.9420000000000002</v>
      </c>
      <c r="D400" s="96">
        <v>43.41</v>
      </c>
      <c r="E400" s="96">
        <v>6.6269999999999998</v>
      </c>
    </row>
    <row r="401" spans="1:8" x14ac:dyDescent="0.25">
      <c r="A401" s="97">
        <v>43053.717361111114</v>
      </c>
      <c r="B401" s="125">
        <f t="shared" si="6"/>
        <v>43053.72152777778</v>
      </c>
      <c r="C401" s="96">
        <v>-4.4999999999999998E-2</v>
      </c>
      <c r="D401" s="96">
        <v>5.8730000000000002</v>
      </c>
      <c r="E401" s="96">
        <v>0.68100000000000005</v>
      </c>
    </row>
    <row r="402" spans="1:8" x14ac:dyDescent="0.25">
      <c r="A402" s="97">
        <v>43053.718055555553</v>
      </c>
      <c r="B402" s="125">
        <f t="shared" si="6"/>
        <v>43053.722222222219</v>
      </c>
      <c r="C402" s="96">
        <v>-0.17599999999999999</v>
      </c>
      <c r="D402" s="96">
        <v>4.5860000000000003</v>
      </c>
      <c r="E402" s="96">
        <v>0.64100000000000001</v>
      </c>
    </row>
    <row r="403" spans="1:8" x14ac:dyDescent="0.25">
      <c r="A403" s="97">
        <v>43053.71875</v>
      </c>
      <c r="B403" s="125">
        <f t="shared" si="6"/>
        <v>43053.722916666666</v>
      </c>
      <c r="C403" s="96">
        <v>-0.154</v>
      </c>
      <c r="D403" s="96">
        <v>4.2009999999999996</v>
      </c>
      <c r="E403" s="96">
        <v>0.626</v>
      </c>
    </row>
    <row r="404" spans="1:8" x14ac:dyDescent="0.25">
      <c r="A404" s="97">
        <v>43053.719444444447</v>
      </c>
      <c r="B404" s="125">
        <f t="shared" si="6"/>
        <v>43053.723611111112</v>
      </c>
      <c r="C404" s="96">
        <v>-0.17599999999999999</v>
      </c>
      <c r="D404" s="96">
        <v>3.84</v>
      </c>
      <c r="E404" s="96">
        <v>0.624</v>
      </c>
    </row>
    <row r="405" spans="1:8" x14ac:dyDescent="0.25">
      <c r="A405" s="97">
        <v>43053.720138888886</v>
      </c>
      <c r="B405" s="125">
        <f t="shared" si="6"/>
        <v>43053.724305555552</v>
      </c>
      <c r="C405" s="96">
        <v>-0.17199999999999999</v>
      </c>
      <c r="D405" s="96">
        <v>3.9529999999999998</v>
      </c>
      <c r="E405" s="96">
        <v>0.625</v>
      </c>
    </row>
    <row r="406" spans="1:8" x14ac:dyDescent="0.25">
      <c r="A406" s="97">
        <v>43053.720833333333</v>
      </c>
      <c r="B406" s="125">
        <f t="shared" si="6"/>
        <v>43053.724999999999</v>
      </c>
      <c r="C406" s="96">
        <v>-0.16300000000000001</v>
      </c>
      <c r="D406" s="96">
        <v>4.0209999999999999</v>
      </c>
      <c r="E406" s="96">
        <v>0.624</v>
      </c>
    </row>
    <row r="407" spans="1:8" x14ac:dyDescent="0.25">
      <c r="A407" s="125">
        <v>43053.72152777778</v>
      </c>
      <c r="B407" s="125">
        <f t="shared" si="6"/>
        <v>43053.725694444445</v>
      </c>
      <c r="C407" s="122">
        <v>-0.17599999999999999</v>
      </c>
      <c r="D407" s="122">
        <v>3.84</v>
      </c>
      <c r="E407" s="122">
        <v>0.622</v>
      </c>
      <c r="F407" s="129" t="s">
        <v>54</v>
      </c>
      <c r="G407" s="122"/>
      <c r="H407" s="122"/>
    </row>
    <row r="408" spans="1:8" x14ac:dyDescent="0.25">
      <c r="A408" s="97">
        <v>43053.722222222219</v>
      </c>
      <c r="B408" s="125">
        <f t="shared" si="6"/>
        <v>43053.726388888885</v>
      </c>
      <c r="C408" s="96">
        <v>-0.11700000000000001</v>
      </c>
      <c r="D408" s="96">
        <v>22.79</v>
      </c>
      <c r="E408" s="96">
        <v>2.4929999999999999</v>
      </c>
    </row>
    <row r="409" spans="1:8" x14ac:dyDescent="0.25">
      <c r="A409" s="97">
        <v>43053.722916666666</v>
      </c>
      <c r="B409" s="125">
        <f t="shared" si="6"/>
        <v>43053.727083333331</v>
      </c>
      <c r="C409" s="96">
        <v>11.32</v>
      </c>
      <c r="D409" s="96">
        <v>235.2</v>
      </c>
      <c r="E409" s="96">
        <v>1.4690000000000001</v>
      </c>
    </row>
    <row r="410" spans="1:8" x14ac:dyDescent="0.25">
      <c r="A410" s="97">
        <v>43053.723611111112</v>
      </c>
      <c r="B410" s="125">
        <f t="shared" si="6"/>
        <v>43053.727777777778</v>
      </c>
      <c r="C410" s="96">
        <v>19.05</v>
      </c>
      <c r="D410" s="96">
        <v>250</v>
      </c>
      <c r="E410" s="96">
        <v>0.60499999999999998</v>
      </c>
    </row>
    <row r="411" spans="1:8" x14ac:dyDescent="0.25">
      <c r="A411" s="125">
        <v>43053.724305555559</v>
      </c>
      <c r="B411" s="125">
        <f t="shared" si="6"/>
        <v>43053.728472222225</v>
      </c>
      <c r="C411" s="122">
        <v>19.059999999999999</v>
      </c>
      <c r="D411" s="122">
        <v>252</v>
      </c>
      <c r="E411" s="122">
        <v>0.6</v>
      </c>
      <c r="F411" s="129" t="s">
        <v>53</v>
      </c>
      <c r="G411" s="122"/>
      <c r="H411" s="122"/>
    </row>
    <row r="412" spans="1:8" x14ac:dyDescent="0.25">
      <c r="A412" s="97">
        <v>43053.724999999999</v>
      </c>
      <c r="B412" s="125">
        <f t="shared" si="6"/>
        <v>43053.729166666664</v>
      </c>
      <c r="C412" s="96">
        <v>18.739999999999998</v>
      </c>
      <c r="D412" s="96">
        <v>211.2</v>
      </c>
      <c r="E412" s="96">
        <v>2.903</v>
      </c>
    </row>
    <row r="413" spans="1:8" x14ac:dyDescent="0.25">
      <c r="A413" s="97">
        <v>43053.725694444445</v>
      </c>
      <c r="B413" s="125">
        <f t="shared" si="6"/>
        <v>43053.729861111111</v>
      </c>
      <c r="C413" s="96">
        <v>10.36</v>
      </c>
      <c r="D413" s="96">
        <v>120.5</v>
      </c>
      <c r="E413" s="96">
        <v>0.77600000000000002</v>
      </c>
    </row>
    <row r="414" spans="1:8" x14ac:dyDescent="0.25">
      <c r="A414" s="97">
        <v>43053.726388888892</v>
      </c>
      <c r="B414" s="125">
        <f t="shared" si="6"/>
        <v>43053.730555555558</v>
      </c>
      <c r="C414" s="96">
        <v>8.74</v>
      </c>
      <c r="D414" s="96">
        <v>120.1</v>
      </c>
      <c r="E414" s="96">
        <v>0.60199999999999998</v>
      </c>
    </row>
    <row r="415" spans="1:8" x14ac:dyDescent="0.25">
      <c r="A415" s="125">
        <v>43053.727083333331</v>
      </c>
      <c r="B415" s="125">
        <f t="shared" si="6"/>
        <v>43053.731249999997</v>
      </c>
      <c r="C415" s="122">
        <v>8.6999999999999993</v>
      </c>
      <c r="D415" s="122">
        <v>119.4</v>
      </c>
      <c r="E415" s="122">
        <v>0.6</v>
      </c>
      <c r="F415" s="129" t="s">
        <v>52</v>
      </c>
      <c r="G415" s="122"/>
      <c r="H415" s="122"/>
    </row>
    <row r="416" spans="1:8" x14ac:dyDescent="0.25">
      <c r="A416" s="97">
        <v>43053.727777777778</v>
      </c>
      <c r="B416" s="125">
        <f t="shared" si="6"/>
        <v>43053.731944444444</v>
      </c>
      <c r="C416" s="96">
        <v>6.9710000000000001</v>
      </c>
      <c r="D416" s="96">
        <v>62.37</v>
      </c>
      <c r="E416" s="96">
        <v>7.3339999999999996</v>
      </c>
    </row>
    <row r="417" spans="1:8" x14ac:dyDescent="0.25">
      <c r="A417" s="97">
        <v>43053.728472222225</v>
      </c>
      <c r="B417" s="125">
        <f t="shared" si="6"/>
        <v>43053.732638888891</v>
      </c>
      <c r="C417" s="96">
        <v>5.3999999999999999E-2</v>
      </c>
      <c r="D417" s="96">
        <v>5.9409999999999998</v>
      </c>
      <c r="E417" s="96">
        <v>14.41</v>
      </c>
    </row>
    <row r="418" spans="1:8" x14ac:dyDescent="0.25">
      <c r="A418" s="97">
        <v>43053.729166666664</v>
      </c>
      <c r="B418" s="125">
        <f t="shared" si="6"/>
        <v>43053.73333333333</v>
      </c>
      <c r="C418" s="96">
        <v>-0.18099999999999999</v>
      </c>
      <c r="D418" s="96">
        <v>4.3600000000000003</v>
      </c>
      <c r="E418" s="96">
        <v>14.47</v>
      </c>
    </row>
    <row r="419" spans="1:8" x14ac:dyDescent="0.25">
      <c r="A419" s="125">
        <v>43053.729861111111</v>
      </c>
      <c r="B419" s="125">
        <f t="shared" si="6"/>
        <v>43053.734027777777</v>
      </c>
      <c r="C419" s="122">
        <v>-0.18099999999999999</v>
      </c>
      <c r="D419" s="122">
        <v>4.2469999999999999</v>
      </c>
      <c r="E419" s="122">
        <v>14.48</v>
      </c>
      <c r="F419" s="129" t="s">
        <v>51</v>
      </c>
      <c r="G419" s="122"/>
      <c r="H419" s="122"/>
    </row>
    <row r="420" spans="1:8" x14ac:dyDescent="0.25">
      <c r="A420" s="97">
        <v>43053.730555555558</v>
      </c>
      <c r="B420" s="125">
        <f t="shared" si="6"/>
        <v>43053.734722222223</v>
      </c>
      <c r="C420" s="96">
        <v>-0.16700000000000001</v>
      </c>
      <c r="D420" s="96">
        <v>3.75</v>
      </c>
      <c r="E420" s="96">
        <v>14.48</v>
      </c>
    </row>
    <row r="421" spans="1:8" x14ac:dyDescent="0.25">
      <c r="A421" s="97">
        <v>43053.731249999997</v>
      </c>
      <c r="B421" s="125">
        <f t="shared" si="6"/>
        <v>43053.735416666663</v>
      </c>
      <c r="C421" s="96">
        <v>-0.18099999999999999</v>
      </c>
      <c r="D421" s="96">
        <v>4.3369999999999997</v>
      </c>
      <c r="E421" s="96">
        <v>18.47</v>
      </c>
    </row>
    <row r="422" spans="1:8" x14ac:dyDescent="0.25">
      <c r="A422" s="97">
        <v>43053.731944444444</v>
      </c>
      <c r="B422" s="125">
        <f t="shared" si="6"/>
        <v>43053.736111111109</v>
      </c>
      <c r="C422" s="96">
        <v>-0.18099999999999999</v>
      </c>
      <c r="D422" s="96">
        <v>3.569</v>
      </c>
      <c r="E422" s="96">
        <v>20.76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FFFA2-5CD6-4F2E-B703-D646181806C7}">
  <dimension ref="B2:U37"/>
  <sheetViews>
    <sheetView topLeftCell="A25" workbookViewId="0">
      <selection activeCell="F35" sqref="F35"/>
    </sheetView>
  </sheetViews>
  <sheetFormatPr baseColWidth="10" defaultRowHeight="15" x14ac:dyDescent="0.25"/>
  <cols>
    <col min="3" max="3" width="10.5703125" style="134" bestFit="1" customWidth="1"/>
    <col min="4" max="4" width="15.42578125" style="134" bestFit="1" customWidth="1"/>
    <col min="5" max="5" width="15.85546875" style="134" bestFit="1" customWidth="1"/>
    <col min="6" max="6" width="7.42578125" style="134" bestFit="1" customWidth="1"/>
    <col min="7" max="8" width="7.42578125" bestFit="1" customWidth="1"/>
    <col min="9" max="9" width="7.42578125" customWidth="1"/>
    <col min="10" max="10" width="15" bestFit="1" customWidth="1"/>
    <col min="14" max="14" width="11.5703125" customWidth="1"/>
  </cols>
  <sheetData>
    <row r="2" spans="2:21" ht="30" x14ac:dyDescent="0.25">
      <c r="C2" s="234" t="s">
        <v>41</v>
      </c>
      <c r="D2" s="234"/>
      <c r="E2" s="234"/>
      <c r="F2" s="234"/>
      <c r="G2" s="234"/>
      <c r="H2" s="234"/>
      <c r="J2" s="56"/>
      <c r="K2" s="56" t="s">
        <v>33</v>
      </c>
      <c r="L2" s="56" t="s">
        <v>38</v>
      </c>
    </row>
    <row r="3" spans="2:21" ht="21.75" customHeight="1" x14ac:dyDescent="0.25">
      <c r="C3" s="235" t="s">
        <v>30</v>
      </c>
      <c r="D3" s="137" t="s">
        <v>31</v>
      </c>
      <c r="E3" s="137" t="s">
        <v>9</v>
      </c>
      <c r="F3" s="236" t="s">
        <v>36</v>
      </c>
      <c r="G3" s="237"/>
      <c r="H3" s="238"/>
      <c r="J3" s="58" t="s">
        <v>37</v>
      </c>
      <c r="K3" s="56">
        <f>AVERAGE(E5:E9)</f>
        <v>113.55999999999999</v>
      </c>
      <c r="L3" s="59">
        <f>AVERAGE(E11:E16)</f>
        <v>37.853333333333332</v>
      </c>
      <c r="M3" s="53"/>
      <c r="N3" s="53"/>
      <c r="O3" s="53"/>
      <c r="P3" s="53"/>
      <c r="Q3" s="53"/>
    </row>
    <row r="4" spans="2:21" ht="29.25" customHeight="1" x14ac:dyDescent="0.25">
      <c r="C4" s="235"/>
      <c r="D4" s="137" t="s">
        <v>32</v>
      </c>
      <c r="E4" s="137" t="s">
        <v>21</v>
      </c>
      <c r="F4" s="61">
        <v>0.02</v>
      </c>
      <c r="G4" s="61">
        <v>0.06</v>
      </c>
      <c r="H4" s="137" t="s">
        <v>131</v>
      </c>
      <c r="J4" s="57">
        <v>0.02</v>
      </c>
      <c r="K4" s="227">
        <f>0.02*K7</f>
        <v>6</v>
      </c>
      <c r="L4" s="228"/>
      <c r="M4" s="221" t="s">
        <v>39</v>
      </c>
      <c r="N4" s="222"/>
      <c r="O4" s="53"/>
      <c r="P4" s="53"/>
      <c r="Q4" s="53"/>
    </row>
    <row r="5" spans="2:21" ht="21" customHeight="1" x14ac:dyDescent="0.25">
      <c r="C5" s="223" t="s">
        <v>33</v>
      </c>
      <c r="D5" s="51">
        <v>0.4777777777777778</v>
      </c>
      <c r="E5" s="159">
        <f>'molymet 141117 MR'!D50</f>
        <v>124.5</v>
      </c>
      <c r="F5" s="133"/>
      <c r="G5" s="56"/>
      <c r="H5" s="56"/>
      <c r="J5" s="57">
        <v>0.06</v>
      </c>
      <c r="K5" s="59">
        <f>0.06*K3</f>
        <v>6.8135999999999992</v>
      </c>
      <c r="L5" s="59">
        <f>0.06*L3</f>
        <v>2.2711999999999999</v>
      </c>
      <c r="M5" s="221" t="s">
        <v>40</v>
      </c>
      <c r="N5" s="222"/>
      <c r="O5" s="222"/>
    </row>
    <row r="6" spans="2:21" x14ac:dyDescent="0.25">
      <c r="C6" s="223"/>
      <c r="D6" s="51">
        <v>0.47847222222222219</v>
      </c>
      <c r="E6" s="159">
        <f>'molymet 141117 MR'!D51</f>
        <v>100</v>
      </c>
      <c r="F6" s="133" t="str">
        <f>IF(ABS(E5-E6)&lt;K$4,"Estable"," ")</f>
        <v xml:space="preserve"> </v>
      </c>
      <c r="G6" s="56" t="str">
        <f>IF(ABS(E5-E6)&lt;K$5,"Estable"," ")</f>
        <v xml:space="preserve"> </v>
      </c>
      <c r="H6" s="56" t="str">
        <f>IF(ABS(E5-E6)&lt;0.5,"Estable"," ")</f>
        <v xml:space="preserve"> </v>
      </c>
      <c r="M6" s="53"/>
      <c r="N6" s="50"/>
      <c r="O6" s="50"/>
      <c r="P6" s="50"/>
      <c r="Q6" s="50"/>
    </row>
    <row r="7" spans="2:21" ht="30" x14ac:dyDescent="0.25">
      <c r="C7" s="223"/>
      <c r="D7" s="51">
        <f>'Calculo TR SO2 MR'!A4</f>
        <v>43053.479166666664</v>
      </c>
      <c r="E7" s="52">
        <f>'Calculo TR SO2 MR'!B4</f>
        <v>96.1</v>
      </c>
      <c r="F7" s="133" t="str">
        <f t="shared" ref="F7:F9" si="0">IF(ABS(E6-E7)&lt;K$4,"Estable"," ")</f>
        <v>Estable</v>
      </c>
      <c r="G7" s="56" t="str">
        <f>IF(ABS(E6-E7)&lt;K$5,"Estable"," ")</f>
        <v>Estable</v>
      </c>
      <c r="H7" s="56" t="str">
        <f t="shared" ref="H7:H9" si="1">IF(ABS(E6-E7)&lt;0.5,"Estable"," ")</f>
        <v xml:space="preserve"> </v>
      </c>
      <c r="J7" s="157" t="s">
        <v>134</v>
      </c>
      <c r="K7" s="157">
        <v>300</v>
      </c>
      <c r="L7" s="53"/>
      <c r="M7" s="53"/>
      <c r="N7" s="50"/>
      <c r="O7" s="50"/>
      <c r="P7" s="50"/>
      <c r="Q7" s="50"/>
    </row>
    <row r="8" spans="2:21" x14ac:dyDescent="0.25">
      <c r="C8" s="223"/>
      <c r="D8" s="51">
        <f>'Calculo TR SO2 MR'!A5</f>
        <v>43053.479861111111</v>
      </c>
      <c r="E8" s="52">
        <f>'Calculo TR SO2 MR'!B5</f>
        <v>118.7</v>
      </c>
      <c r="F8" s="150" t="str">
        <f t="shared" si="0"/>
        <v xml:space="preserve"> </v>
      </c>
      <c r="G8" s="56" t="str">
        <f t="shared" ref="G7:G9" si="2">IF(ABS(E7-E8)&lt;K$5,"Estable"," ")</f>
        <v xml:space="preserve"> </v>
      </c>
      <c r="H8" s="56" t="str">
        <f t="shared" si="1"/>
        <v xml:space="preserve"> </v>
      </c>
      <c r="J8" s="53"/>
      <c r="K8" s="53"/>
      <c r="L8" s="53"/>
      <c r="M8" s="53"/>
      <c r="N8" s="50"/>
      <c r="O8" s="50"/>
      <c r="P8" s="50"/>
      <c r="Q8" s="50"/>
      <c r="T8" s="54"/>
      <c r="U8" s="48"/>
    </row>
    <row r="9" spans="2:21" ht="18.75" customHeight="1" x14ac:dyDescent="0.25">
      <c r="C9" s="223"/>
      <c r="D9" s="51">
        <f>'Calculo TR SO2 MR'!A6</f>
        <v>43053.480555555601</v>
      </c>
      <c r="E9" s="52">
        <f>'Calculo TR SO2 MR'!B6</f>
        <v>128.5</v>
      </c>
      <c r="F9" s="150" t="str">
        <f t="shared" si="0"/>
        <v xml:space="preserve"> </v>
      </c>
      <c r="G9" s="56" t="str">
        <f t="shared" si="2"/>
        <v xml:space="preserve"> </v>
      </c>
      <c r="H9" s="56" t="str">
        <f t="shared" si="1"/>
        <v xml:space="preserve"> </v>
      </c>
      <c r="M9" s="50"/>
      <c r="N9" s="50"/>
      <c r="O9" s="50"/>
      <c r="P9" s="50"/>
      <c r="Q9" s="50"/>
      <c r="T9">
        <v>25</v>
      </c>
    </row>
    <row r="10" spans="2:21" ht="15.75" customHeight="1" x14ac:dyDescent="0.25">
      <c r="C10" s="231" t="s">
        <v>35</v>
      </c>
      <c r="D10" s="51">
        <f>'Calculo TR SO2 MR'!A7</f>
        <v>43053.481249999997</v>
      </c>
      <c r="E10" s="52">
        <f>'Calculo TR SO2 MR'!B7</f>
        <v>132.5</v>
      </c>
      <c r="F10" s="224" t="s">
        <v>34</v>
      </c>
      <c r="G10" s="225"/>
      <c r="H10" s="226"/>
      <c r="M10" s="50"/>
      <c r="N10" s="50"/>
      <c r="O10" s="50"/>
      <c r="P10" s="50"/>
      <c r="Q10" s="50"/>
    </row>
    <row r="11" spans="2:21" x14ac:dyDescent="0.25">
      <c r="C11" s="232"/>
      <c r="D11" s="51">
        <f>'Calculo TR SO2 MR'!A8</f>
        <v>43053.481944444502</v>
      </c>
      <c r="E11" s="52">
        <f>'Calculo TR SO2 MR'!B8</f>
        <v>110.9</v>
      </c>
      <c r="F11" s="133" t="str">
        <f>IF(ABS(E10-E11)&lt;K$4,"Estable"," ")</f>
        <v xml:space="preserve"> </v>
      </c>
      <c r="G11" s="56" t="str">
        <f>IF(ABS(E10-E11)&lt;L$5,"Estable"," ")</f>
        <v xml:space="preserve"> </v>
      </c>
      <c r="H11" s="56" t="str">
        <f>IF(ABS(E10-E11)&lt;0.5,"Estable"," ")</f>
        <v xml:space="preserve"> </v>
      </c>
      <c r="M11" s="50"/>
      <c r="N11" s="50"/>
      <c r="O11" s="50"/>
      <c r="P11" s="50"/>
      <c r="Q11" s="50"/>
    </row>
    <row r="12" spans="2:21" ht="17.25" customHeight="1" x14ac:dyDescent="0.25">
      <c r="C12" s="232"/>
      <c r="D12" s="51">
        <f>'Calculo TR SO2 MR'!A9</f>
        <v>43053.482638888898</v>
      </c>
      <c r="E12" s="52">
        <f>'Calculo TR SO2 MR'!B9</f>
        <v>32.07</v>
      </c>
      <c r="F12" s="133" t="str">
        <f t="shared" ref="F12:F16" si="3">IF(ABS(E11-E12)&lt;K$4,"Estable"," ")</f>
        <v xml:space="preserve"> </v>
      </c>
      <c r="G12" s="56" t="str">
        <f t="shared" ref="G12:G16" si="4">IF(ABS(E11-E12)&lt;L$5,"Estable"," ")</f>
        <v xml:space="preserve"> </v>
      </c>
      <c r="H12" s="56" t="str">
        <f t="shared" ref="H12:H16" si="5">IF(ABS(E11-E12)&lt;0.5,"Estable"," ")</f>
        <v xml:space="preserve"> </v>
      </c>
      <c r="M12" s="50"/>
      <c r="N12" s="50"/>
      <c r="O12" s="50"/>
      <c r="P12" s="50"/>
      <c r="Q12" s="50"/>
    </row>
    <row r="13" spans="2:21" ht="16.5" customHeight="1" x14ac:dyDescent="0.25">
      <c r="B13" s="54"/>
      <c r="C13" s="232"/>
      <c r="D13" s="51">
        <f>'Calculo TR SO2 MR'!A10</f>
        <v>43053.483333333301</v>
      </c>
      <c r="E13" s="52">
        <f>'Calculo TR SO2 MR'!B10</f>
        <v>15.85</v>
      </c>
      <c r="F13" s="133" t="str">
        <f t="shared" si="3"/>
        <v xml:space="preserve"> </v>
      </c>
      <c r="G13" s="56" t="str">
        <f t="shared" si="4"/>
        <v xml:space="preserve"> </v>
      </c>
      <c r="H13" s="56" t="str">
        <f t="shared" si="5"/>
        <v xml:space="preserve"> </v>
      </c>
      <c r="M13" s="50"/>
      <c r="N13" s="50"/>
      <c r="O13" s="50"/>
      <c r="P13" s="50"/>
      <c r="Q13" s="50"/>
    </row>
    <row r="14" spans="2:21" ht="19.5" customHeight="1" x14ac:dyDescent="0.25">
      <c r="C14" s="232"/>
      <c r="D14" s="51">
        <f>'Calculo TR SO2 MR'!A11</f>
        <v>43053.484027777798</v>
      </c>
      <c r="E14" s="52">
        <f>'Calculo TR SO2 MR'!B11</f>
        <v>6.43</v>
      </c>
      <c r="F14" s="133" t="str">
        <f t="shared" si="3"/>
        <v xml:space="preserve"> </v>
      </c>
      <c r="G14" s="56" t="str">
        <f t="shared" si="4"/>
        <v xml:space="preserve"> </v>
      </c>
      <c r="H14" s="56" t="str">
        <f t="shared" si="5"/>
        <v xml:space="preserve"> </v>
      </c>
      <c r="K14" s="50"/>
      <c r="L14" s="50"/>
      <c r="M14" s="50"/>
      <c r="N14" s="50"/>
      <c r="O14" s="50"/>
      <c r="P14" s="50"/>
      <c r="Q14" s="50"/>
    </row>
    <row r="15" spans="2:21" ht="18.75" customHeight="1" x14ac:dyDescent="0.25">
      <c r="C15" s="232"/>
      <c r="D15" s="51">
        <f>'Calculo TR SO2 MR'!A12</f>
        <v>43053.484722222202</v>
      </c>
      <c r="E15" s="52">
        <f>'Calculo TR SO2 MR'!B12</f>
        <v>4.33</v>
      </c>
      <c r="F15" s="133" t="str">
        <f t="shared" si="3"/>
        <v>Estable</v>
      </c>
      <c r="G15" s="56" t="str">
        <f t="shared" si="4"/>
        <v>Estable</v>
      </c>
      <c r="H15" s="56" t="str">
        <f t="shared" si="5"/>
        <v xml:space="preserve"> </v>
      </c>
      <c r="K15" s="50"/>
      <c r="L15" s="50"/>
      <c r="M15" s="50"/>
      <c r="N15" s="50"/>
      <c r="O15" s="50"/>
      <c r="P15" s="50"/>
      <c r="Q15" s="50"/>
    </row>
    <row r="16" spans="2:21" ht="18.75" customHeight="1" x14ac:dyDescent="0.25">
      <c r="C16" s="233"/>
      <c r="D16" s="51">
        <f>'Calculo TR SO2 MR'!A13</f>
        <v>43053.485416666699</v>
      </c>
      <c r="E16" s="52">
        <f>'Calculo TR SO2 MR'!B13</f>
        <v>57.54</v>
      </c>
      <c r="F16" s="133" t="str">
        <f t="shared" si="3"/>
        <v xml:space="preserve"> </v>
      </c>
      <c r="G16" s="56" t="str">
        <f t="shared" si="4"/>
        <v xml:space="preserve"> </v>
      </c>
      <c r="H16" s="56" t="str">
        <f t="shared" si="5"/>
        <v xml:space="preserve"> </v>
      </c>
      <c r="K16" s="50"/>
      <c r="L16" s="50"/>
      <c r="M16" s="50"/>
      <c r="N16" s="50"/>
      <c r="O16" s="50"/>
      <c r="P16" s="50"/>
      <c r="Q16" s="50"/>
    </row>
    <row r="17" spans="3:17" x14ac:dyDescent="0.25">
      <c r="G17" s="134"/>
      <c r="H17" s="53"/>
      <c r="J17" s="53"/>
      <c r="K17" s="53"/>
      <c r="L17" s="53"/>
      <c r="M17" s="53"/>
      <c r="N17" s="53"/>
      <c r="O17" s="53"/>
      <c r="P17" s="53"/>
      <c r="Q17" s="53"/>
    </row>
    <row r="18" spans="3:17" x14ac:dyDescent="0.25">
      <c r="G18" s="134"/>
      <c r="H18" s="50"/>
      <c r="J18" s="50"/>
      <c r="K18" s="50"/>
      <c r="L18" s="50"/>
      <c r="M18" s="50"/>
      <c r="N18" s="50"/>
      <c r="O18" s="50"/>
      <c r="P18" s="50"/>
      <c r="Q18" s="50"/>
    </row>
    <row r="19" spans="3:17" x14ac:dyDescent="0.25">
      <c r="G19" s="134"/>
      <c r="H19" s="50"/>
      <c r="J19" s="50"/>
      <c r="K19" s="50"/>
      <c r="L19" s="50"/>
      <c r="M19" s="50"/>
      <c r="N19" s="50"/>
      <c r="O19" s="50"/>
      <c r="P19" s="50"/>
      <c r="Q19" s="50"/>
    </row>
    <row r="20" spans="3:17" x14ac:dyDescent="0.25">
      <c r="G20" s="134"/>
      <c r="H20" s="50"/>
      <c r="J20" s="50"/>
      <c r="K20" s="50"/>
      <c r="L20" s="50"/>
      <c r="M20" s="50"/>
      <c r="N20" s="50"/>
      <c r="O20" s="50"/>
      <c r="P20" s="50"/>
      <c r="Q20" s="50"/>
    </row>
    <row r="22" spans="3:17" x14ac:dyDescent="0.25">
      <c r="C22" s="234" t="s">
        <v>42</v>
      </c>
      <c r="D22" s="234"/>
      <c r="E22" s="234"/>
      <c r="F22" s="234"/>
      <c r="G22" s="234"/>
      <c r="H22" s="234"/>
    </row>
    <row r="23" spans="3:17" ht="30" x14ac:dyDescent="0.25">
      <c r="C23" s="235" t="s">
        <v>30</v>
      </c>
      <c r="D23" s="137" t="s">
        <v>31</v>
      </c>
      <c r="E23" s="137" t="s">
        <v>9</v>
      </c>
      <c r="F23" s="236" t="s">
        <v>36</v>
      </c>
      <c r="G23" s="237"/>
      <c r="H23" s="238"/>
      <c r="J23" s="56"/>
      <c r="K23" s="56" t="s">
        <v>33</v>
      </c>
      <c r="L23" s="56" t="s">
        <v>38</v>
      </c>
    </row>
    <row r="24" spans="3:17" ht="30" x14ac:dyDescent="0.25">
      <c r="C24" s="235"/>
      <c r="D24" s="137" t="s">
        <v>32</v>
      </c>
      <c r="E24" s="137" t="s">
        <v>21</v>
      </c>
      <c r="F24" s="61">
        <v>0.02</v>
      </c>
      <c r="G24" s="61">
        <v>0.06</v>
      </c>
      <c r="H24" s="137" t="s">
        <v>131</v>
      </c>
      <c r="J24" s="58" t="s">
        <v>37</v>
      </c>
      <c r="K24" s="59">
        <f>AVERAGE(E25:E30)</f>
        <v>96.403000000000006</v>
      </c>
      <c r="L24" s="59">
        <f>AVERAGE(E32:E37)</f>
        <v>212.64999999999998</v>
      </c>
      <c r="N24" s="53"/>
      <c r="O24" s="53"/>
      <c r="P24" s="53"/>
    </row>
    <row r="25" spans="3:17" ht="15" customHeight="1" x14ac:dyDescent="0.25">
      <c r="C25" s="223" t="s">
        <v>33</v>
      </c>
      <c r="D25" s="51">
        <v>0.48958333333333331</v>
      </c>
      <c r="E25" s="52">
        <f>'molymet 141117 MR'!E67</f>
        <v>0.46600000000000003</v>
      </c>
      <c r="F25" s="133"/>
      <c r="G25" s="56"/>
      <c r="H25" s="56"/>
      <c r="J25" s="57">
        <v>0.02</v>
      </c>
      <c r="K25" s="229">
        <f>0.02*K28</f>
        <v>6</v>
      </c>
      <c r="L25" s="230"/>
      <c r="M25" s="221" t="s">
        <v>39</v>
      </c>
      <c r="N25" s="222"/>
      <c r="P25" s="53"/>
    </row>
    <row r="26" spans="3:17" ht="15" customHeight="1" x14ac:dyDescent="0.25">
      <c r="C26" s="223"/>
      <c r="D26" s="51">
        <v>0.49027777777777781</v>
      </c>
      <c r="E26" s="52">
        <f>'molymet 141117 MR'!E68</f>
        <v>0.45200000000000001</v>
      </c>
      <c r="F26" s="133" t="str">
        <f>IF(ABS(E25-E26)&lt;K$25,"Estable"," ")</f>
        <v>Estable</v>
      </c>
      <c r="G26" s="56" t="str">
        <f>IF(ABS(E25-E26)&lt;K$26,"Estable"," ")</f>
        <v>Estable</v>
      </c>
      <c r="H26" s="56" t="str">
        <f>IF(ABS(E25-E26)&lt;0.5,"Estable"," ")</f>
        <v>Estable</v>
      </c>
      <c r="J26" s="57">
        <v>0.06</v>
      </c>
      <c r="K26" s="59">
        <f>0.06*K24</f>
        <v>5.7841800000000001</v>
      </c>
      <c r="L26" s="59">
        <f>0.06*L24</f>
        <v>12.758999999999999</v>
      </c>
      <c r="M26" s="221" t="s">
        <v>40</v>
      </c>
      <c r="N26" s="222"/>
      <c r="O26" s="222"/>
    </row>
    <row r="27" spans="3:17" x14ac:dyDescent="0.25">
      <c r="C27" s="223"/>
      <c r="D27" s="51">
        <f>'Calculo TR SO2 MR'!A32</f>
        <v>43053.49722222222</v>
      </c>
      <c r="E27" s="52">
        <f>'Calculo TR SO2 MR'!B32</f>
        <v>126.1</v>
      </c>
      <c r="F27" s="133" t="str">
        <f t="shared" ref="F27:F30" si="6">IF(ABS(E26-E27)&lt;K$25,"Estable"," ")</f>
        <v xml:space="preserve"> </v>
      </c>
      <c r="G27" s="56" t="str">
        <f t="shared" ref="G27:G30" si="7">IF(ABS(E26-E27)&lt;K$26,"Estable"," ")</f>
        <v xml:space="preserve"> </v>
      </c>
      <c r="H27" s="56" t="str">
        <f t="shared" ref="H27:H30" si="8">IF(ABS(E26-E27)&lt;0.5,"Estable"," ")</f>
        <v xml:space="preserve"> </v>
      </c>
      <c r="N27" s="53"/>
      <c r="O27" s="50"/>
      <c r="P27" s="50"/>
    </row>
    <row r="28" spans="3:17" ht="30" x14ac:dyDescent="0.25">
      <c r="C28" s="223"/>
      <c r="D28" s="51">
        <f>'Calculo TR SO2 MR'!A33</f>
        <v>43053.497916666667</v>
      </c>
      <c r="E28" s="52">
        <f>'Calculo TR SO2 MR'!B33</f>
        <v>147.4</v>
      </c>
      <c r="F28" s="133" t="str">
        <f t="shared" si="6"/>
        <v xml:space="preserve"> </v>
      </c>
      <c r="G28" s="56" t="str">
        <f t="shared" si="7"/>
        <v xml:space="preserve"> </v>
      </c>
      <c r="H28" s="56" t="str">
        <f t="shared" si="8"/>
        <v xml:space="preserve"> </v>
      </c>
      <c r="J28" s="157" t="s">
        <v>134</v>
      </c>
      <c r="K28" s="157">
        <v>300</v>
      </c>
    </row>
    <row r="29" spans="3:17" x14ac:dyDescent="0.25">
      <c r="C29" s="223"/>
      <c r="D29" s="51">
        <f>'Calculo TR SO2 MR'!A34</f>
        <v>43053.498611111107</v>
      </c>
      <c r="E29" s="52">
        <f>'Calculo TR SO2 MR'!B34</f>
        <v>152</v>
      </c>
      <c r="F29" s="133" t="str">
        <f>IF(ABS(E28-E29)&lt;K$25,"Estable"," ")</f>
        <v>Estable</v>
      </c>
      <c r="G29" s="56" t="str">
        <f t="shared" si="7"/>
        <v>Estable</v>
      </c>
      <c r="H29" s="56" t="str">
        <f t="shared" si="8"/>
        <v xml:space="preserve"> </v>
      </c>
    </row>
    <row r="30" spans="3:17" ht="15" customHeight="1" x14ac:dyDescent="0.25">
      <c r="C30" s="223" t="s">
        <v>135</v>
      </c>
      <c r="D30" s="51">
        <f>'Calculo TR SO2 MR'!A35</f>
        <v>43053.499305555553</v>
      </c>
      <c r="E30" s="52">
        <f>'Calculo TR SO2 MR'!B35</f>
        <v>152</v>
      </c>
      <c r="F30" s="133" t="str">
        <f t="shared" si="6"/>
        <v>Estable</v>
      </c>
      <c r="G30" s="56" t="str">
        <f t="shared" si="7"/>
        <v>Estable</v>
      </c>
      <c r="H30" s="56" t="str">
        <f t="shared" si="8"/>
        <v>Estable</v>
      </c>
    </row>
    <row r="31" spans="3:17" x14ac:dyDescent="0.25">
      <c r="C31" s="223"/>
      <c r="D31" s="51">
        <f>'Calculo TR SO2 MR'!A36</f>
        <v>43053.5</v>
      </c>
      <c r="E31" s="52">
        <f>'Calculo TR SO2 MR'!B36</f>
        <v>151.5</v>
      </c>
      <c r="F31" s="224" t="s">
        <v>34</v>
      </c>
      <c r="G31" s="225"/>
      <c r="H31" s="226"/>
    </row>
    <row r="32" spans="3:17" x14ac:dyDescent="0.25">
      <c r="C32" s="223"/>
      <c r="D32" s="51">
        <f>'Calculo TR SO2 MR'!A37</f>
        <v>43053.500694444447</v>
      </c>
      <c r="E32" s="52">
        <f>'Calculo TR SO2 MR'!B37</f>
        <v>174.5</v>
      </c>
      <c r="F32" s="133" t="str">
        <f>IF(ABS(E31-E32)&lt;K$25,"Estable"," ")</f>
        <v xml:space="preserve"> </v>
      </c>
      <c r="G32" s="56" t="str">
        <f>IF(ABS(E31-E32)&lt;L$26,"Estable"," ")</f>
        <v xml:space="preserve"> </v>
      </c>
      <c r="H32" s="56" t="str">
        <f>IF(ABS(E31-E32)&lt;0.5,"Estable"," ")</f>
        <v xml:space="preserve"> </v>
      </c>
    </row>
    <row r="33" spans="3:8" x14ac:dyDescent="0.25">
      <c r="C33" s="223"/>
      <c r="D33" s="51">
        <f>'Calculo TR SO2 MR'!A38</f>
        <v>43053.501388888886</v>
      </c>
      <c r="E33" s="52">
        <f>'Calculo TR SO2 MR'!B38</f>
        <v>246.4</v>
      </c>
      <c r="F33" s="133" t="str">
        <f t="shared" ref="F33:F37" si="9">IF(ABS(E32-E33)&lt;K$25,"Estable"," ")</f>
        <v xml:space="preserve"> </v>
      </c>
      <c r="G33" s="56" t="str">
        <f t="shared" ref="G33:G37" si="10">IF(ABS(E32-E33)&lt;L$26,"Estable"," ")</f>
        <v xml:space="preserve"> </v>
      </c>
      <c r="H33" s="56" t="str">
        <f t="shared" ref="H33:H37" si="11">IF(ABS(E32-E33)&lt;0.5,"Estable"," ")</f>
        <v xml:space="preserve"> </v>
      </c>
    </row>
    <row r="34" spans="3:8" x14ac:dyDescent="0.25">
      <c r="C34" s="223"/>
      <c r="D34" s="51">
        <f>'Calculo TR SO2 MR'!A39</f>
        <v>43053.502083333333</v>
      </c>
      <c r="E34" s="52">
        <f>'Calculo TR SO2 MR'!B39</f>
        <v>257.5</v>
      </c>
      <c r="F34" s="133" t="str">
        <f t="shared" si="9"/>
        <v xml:space="preserve"> </v>
      </c>
      <c r="G34" s="56" t="str">
        <f t="shared" si="10"/>
        <v>Estable</v>
      </c>
      <c r="H34" s="56" t="str">
        <f t="shared" si="11"/>
        <v xml:space="preserve"> </v>
      </c>
    </row>
    <row r="35" spans="3:8" x14ac:dyDescent="0.25">
      <c r="C35" s="223"/>
      <c r="D35" s="51">
        <f>'Calculo TR SO2 MR'!A40</f>
        <v>43053.50277777778</v>
      </c>
      <c r="E35" s="52">
        <f>'Calculo TR SO2 MR'!B40</f>
        <v>257.3</v>
      </c>
      <c r="F35" s="133" t="str">
        <f t="shared" si="9"/>
        <v>Estable</v>
      </c>
      <c r="G35" s="56" t="str">
        <f t="shared" si="10"/>
        <v>Estable</v>
      </c>
      <c r="H35" s="56" t="str">
        <f t="shared" si="11"/>
        <v>Estable</v>
      </c>
    </row>
    <row r="36" spans="3:8" x14ac:dyDescent="0.25">
      <c r="C36" s="223"/>
      <c r="D36" s="51">
        <f>'Calculo TR SO2 MR'!A41</f>
        <v>43053.503472222219</v>
      </c>
      <c r="E36" s="52">
        <f>'Calculo TR SO2 MR'!B41</f>
        <v>188.1</v>
      </c>
      <c r="F36" s="133" t="str">
        <f t="shared" si="9"/>
        <v xml:space="preserve"> </v>
      </c>
      <c r="G36" s="56" t="str">
        <f t="shared" si="10"/>
        <v xml:space="preserve"> </v>
      </c>
      <c r="H36" s="56" t="str">
        <f t="shared" si="11"/>
        <v xml:space="preserve"> </v>
      </c>
    </row>
    <row r="37" spans="3:8" x14ac:dyDescent="0.25">
      <c r="C37" s="223"/>
      <c r="D37" s="51">
        <f>'Calculo TR SO2 MR'!A42</f>
        <v>43053.504166666666</v>
      </c>
      <c r="E37" s="52">
        <f>'Calculo TR SO2 MR'!B42</f>
        <v>152.1</v>
      </c>
      <c r="F37" s="133" t="str">
        <f t="shared" si="9"/>
        <v xml:space="preserve"> </v>
      </c>
      <c r="G37" s="56" t="str">
        <f t="shared" si="10"/>
        <v xml:space="preserve"> </v>
      </c>
      <c r="H37" s="56" t="str">
        <f t="shared" si="11"/>
        <v xml:space="preserve"> </v>
      </c>
    </row>
  </sheetData>
  <mergeCells count="18">
    <mergeCell ref="C5:C9"/>
    <mergeCell ref="M5:O5"/>
    <mergeCell ref="C2:H2"/>
    <mergeCell ref="C3:C4"/>
    <mergeCell ref="F3:H3"/>
    <mergeCell ref="K4:L4"/>
    <mergeCell ref="M4:N4"/>
    <mergeCell ref="C10:C16"/>
    <mergeCell ref="F10:H10"/>
    <mergeCell ref="C22:H22"/>
    <mergeCell ref="C23:C24"/>
    <mergeCell ref="F23:H23"/>
    <mergeCell ref="K25:L25"/>
    <mergeCell ref="M25:N25"/>
    <mergeCell ref="M26:O26"/>
    <mergeCell ref="C30:C37"/>
    <mergeCell ref="F31:H31"/>
    <mergeCell ref="C25:C2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A39FA-D32D-48E1-8821-A9237019E878}">
  <dimension ref="A1:M511"/>
  <sheetViews>
    <sheetView topLeftCell="C1" workbookViewId="0">
      <pane ySplit="1" topLeftCell="A11" activePane="bottomLeft" state="frozen"/>
      <selection pane="bottomLeft" activeCell="D24" sqref="D24"/>
    </sheetView>
  </sheetViews>
  <sheetFormatPr baseColWidth="10" defaultColWidth="9.85546875" defaultRowHeight="15" x14ac:dyDescent="0.25"/>
  <cols>
    <col min="1" max="1" width="19.7109375" style="97" hidden="1" customWidth="1"/>
    <col min="2" max="2" width="9.85546875" style="132" hidden="1" customWidth="1"/>
    <col min="3" max="3" width="15.42578125" style="132" bestFit="1" customWidth="1"/>
    <col min="4" max="12" width="9.85546875" style="96"/>
    <col min="13" max="13" width="2" style="96" customWidth="1"/>
    <col min="14" max="16384" width="9.85546875" style="96"/>
  </cols>
  <sheetData>
    <row r="1" spans="1:13" ht="33.75" customHeight="1" x14ac:dyDescent="0.25">
      <c r="A1" s="97" t="s">
        <v>125</v>
      </c>
      <c r="C1" s="143" t="s">
        <v>130</v>
      </c>
      <c r="D1" s="144" t="s">
        <v>47</v>
      </c>
      <c r="E1" s="144" t="s">
        <v>46</v>
      </c>
      <c r="F1" s="144" t="s">
        <v>44</v>
      </c>
      <c r="G1" s="144" t="s">
        <v>45</v>
      </c>
      <c r="M1" s="96" t="s">
        <v>126</v>
      </c>
    </row>
    <row r="2" spans="1:13" x14ac:dyDescent="0.25">
      <c r="A2" s="97">
        <v>43053.400046296294</v>
      </c>
      <c r="B2" s="132" t="str">
        <f t="shared" ref="B2:B65" si="0">IF(HOUR(A2)&lt;1,"0"&amp;HOUR(A2),HOUR(A2))&amp;":"&amp;IF(MINUTE(A2)&lt;10,"0"&amp;MINUTE(A2),MINUTE(A2))&amp;":"&amp;IF(SECOND(A2)&lt;10,"0"&amp;SECOND(A2),SECOND(A2))</f>
        <v>9:36:04</v>
      </c>
      <c r="C2" s="125">
        <v>43053.399999999994</v>
      </c>
      <c r="D2" s="96">
        <v>13.64</v>
      </c>
      <c r="E2" s="96">
        <v>24.4</v>
      </c>
      <c r="F2" s="96">
        <v>175.7</v>
      </c>
      <c r="G2" s="96">
        <v>174.2</v>
      </c>
      <c r="M2" s="145">
        <v>0.39583333333333331</v>
      </c>
    </row>
    <row r="3" spans="1:13" x14ac:dyDescent="0.25">
      <c r="A3" s="97">
        <v>43053.400740740741</v>
      </c>
      <c r="B3" s="132" t="str">
        <f t="shared" si="0"/>
        <v>9:37:04</v>
      </c>
      <c r="C3" s="125">
        <v>43053.400694444441</v>
      </c>
      <c r="D3" s="96">
        <v>13.63</v>
      </c>
      <c r="E3" s="96">
        <v>24.2</v>
      </c>
      <c r="F3" s="96">
        <v>174.1</v>
      </c>
      <c r="G3" s="96">
        <v>174.1</v>
      </c>
      <c r="M3" s="145">
        <v>0.39652777777777781</v>
      </c>
    </row>
    <row r="4" spans="1:13" x14ac:dyDescent="0.25">
      <c r="A4" s="97">
        <v>43053.401435185187</v>
      </c>
      <c r="B4" s="132" t="str">
        <f t="shared" si="0"/>
        <v>9:38:04</v>
      </c>
      <c r="C4" s="125">
        <v>43053.401388888888</v>
      </c>
      <c r="D4" s="96">
        <v>13.53</v>
      </c>
      <c r="E4" s="96">
        <v>24.2</v>
      </c>
      <c r="F4" s="96">
        <v>175</v>
      </c>
      <c r="G4" s="96">
        <v>174.4</v>
      </c>
      <c r="M4" s="145">
        <v>0.3972222222222222</v>
      </c>
    </row>
    <row r="5" spans="1:13" x14ac:dyDescent="0.25">
      <c r="A5" s="97">
        <v>43053.402129629627</v>
      </c>
      <c r="B5" s="132" t="str">
        <f t="shared" si="0"/>
        <v>9:39:04</v>
      </c>
      <c r="C5" s="125">
        <v>43053.402083333327</v>
      </c>
      <c r="D5" s="96">
        <v>13.6</v>
      </c>
      <c r="E5" s="96">
        <v>24.3</v>
      </c>
      <c r="F5" s="96">
        <v>175.1</v>
      </c>
      <c r="G5" s="96">
        <v>175.3</v>
      </c>
      <c r="M5" s="145">
        <v>0.3979166666666667</v>
      </c>
    </row>
    <row r="6" spans="1:13" x14ac:dyDescent="0.25">
      <c r="A6" s="97">
        <v>43053.402824074074</v>
      </c>
      <c r="B6" s="132" t="str">
        <f t="shared" si="0"/>
        <v>9:40:04</v>
      </c>
      <c r="C6" s="125">
        <v>43053.402777777774</v>
      </c>
      <c r="D6" s="96">
        <v>13.62</v>
      </c>
      <c r="E6" s="96">
        <v>24.2</v>
      </c>
      <c r="F6" s="96">
        <v>176.2</v>
      </c>
      <c r="G6" s="96">
        <v>174.9</v>
      </c>
      <c r="M6" s="145">
        <v>0.39861111111111108</v>
      </c>
    </row>
    <row r="7" spans="1:13" x14ac:dyDescent="0.25">
      <c r="A7" s="97">
        <v>43053.40351851852</v>
      </c>
      <c r="B7" s="132" t="str">
        <f t="shared" si="0"/>
        <v>9:41:04</v>
      </c>
      <c r="C7" s="125">
        <v>43053.40347222222</v>
      </c>
      <c r="D7" s="96">
        <v>13.56</v>
      </c>
      <c r="E7" s="96">
        <v>24.1</v>
      </c>
      <c r="F7" s="96">
        <v>175.5</v>
      </c>
      <c r="G7" s="96">
        <v>174.9</v>
      </c>
      <c r="M7" s="145">
        <v>0.39930555555555558</v>
      </c>
    </row>
    <row r="8" spans="1:13" x14ac:dyDescent="0.25">
      <c r="A8" s="97">
        <v>43053.40421296296</v>
      </c>
      <c r="B8" s="132" t="str">
        <f t="shared" si="0"/>
        <v>9:42:04</v>
      </c>
      <c r="C8" s="125">
        <v>43053.40416666666</v>
      </c>
      <c r="D8" s="96">
        <v>13.63</v>
      </c>
      <c r="E8" s="96">
        <v>24.2</v>
      </c>
      <c r="F8" s="96">
        <v>175</v>
      </c>
      <c r="G8" s="96">
        <v>175.2</v>
      </c>
      <c r="M8" s="145">
        <v>0.39999999999999997</v>
      </c>
    </row>
    <row r="9" spans="1:13" x14ac:dyDescent="0.25">
      <c r="A9" s="97">
        <v>43053.404907407406</v>
      </c>
      <c r="B9" s="132" t="str">
        <f t="shared" si="0"/>
        <v>9:43:04</v>
      </c>
      <c r="C9" s="125">
        <v>43053.404861111107</v>
      </c>
      <c r="D9" s="96">
        <v>13.59</v>
      </c>
      <c r="E9" s="96">
        <v>23.9</v>
      </c>
      <c r="F9" s="96">
        <v>173.6</v>
      </c>
      <c r="G9" s="96">
        <v>175.7</v>
      </c>
      <c r="M9" s="145">
        <v>0.40069444444444446</v>
      </c>
    </row>
    <row r="10" spans="1:13" x14ac:dyDescent="0.25">
      <c r="A10" s="97">
        <v>43053.405601851853</v>
      </c>
      <c r="B10" s="132" t="str">
        <f t="shared" si="0"/>
        <v>9:44:04</v>
      </c>
      <c r="C10" s="125">
        <v>43053.405555555553</v>
      </c>
      <c r="D10" s="96">
        <v>13.53</v>
      </c>
      <c r="E10" s="96">
        <v>23.7</v>
      </c>
      <c r="F10" s="96">
        <v>177.7</v>
      </c>
      <c r="G10" s="96">
        <v>175.3</v>
      </c>
      <c r="M10" s="145">
        <v>0.40138888888888885</v>
      </c>
    </row>
    <row r="11" spans="1:13" x14ac:dyDescent="0.25">
      <c r="A11" s="97">
        <v>43053.4062962963</v>
      </c>
      <c r="B11" s="132" t="str">
        <f t="shared" si="0"/>
        <v>9:45:04</v>
      </c>
      <c r="C11" s="125">
        <v>43053.40625</v>
      </c>
      <c r="D11" s="96">
        <v>9.43</v>
      </c>
      <c r="E11" s="96">
        <v>23.4</v>
      </c>
      <c r="F11" s="96">
        <v>133.30000000000001</v>
      </c>
      <c r="G11" s="96">
        <v>134</v>
      </c>
      <c r="M11" s="145">
        <v>0.40208333333333335</v>
      </c>
    </row>
    <row r="12" spans="1:13" x14ac:dyDescent="0.25">
      <c r="A12" s="97">
        <v>43053.406990740739</v>
      </c>
      <c r="B12" s="132" t="str">
        <f t="shared" si="0"/>
        <v>9:46:04</v>
      </c>
      <c r="C12" s="125">
        <v>43053.406944444439</v>
      </c>
      <c r="D12" s="96">
        <v>6.08</v>
      </c>
      <c r="E12" s="96">
        <v>3.9</v>
      </c>
      <c r="F12" s="96">
        <v>17.399999999999999</v>
      </c>
      <c r="G12" s="96">
        <v>16.399999999999999</v>
      </c>
      <c r="M12" s="145">
        <v>0.40277777777777773</v>
      </c>
    </row>
    <row r="13" spans="1:13" x14ac:dyDescent="0.25">
      <c r="A13" s="97">
        <v>43053.407685185186</v>
      </c>
      <c r="B13" s="132" t="str">
        <f t="shared" si="0"/>
        <v>9:47:04</v>
      </c>
      <c r="C13" s="125">
        <v>43053.407638888886</v>
      </c>
      <c r="D13" s="96">
        <v>6.08</v>
      </c>
      <c r="E13" s="96">
        <v>1.1000000000000001</v>
      </c>
      <c r="F13" s="96">
        <v>3.8</v>
      </c>
      <c r="G13" s="96">
        <v>2</v>
      </c>
      <c r="M13" s="145">
        <v>0.40347222222222223</v>
      </c>
    </row>
    <row r="14" spans="1:13" x14ac:dyDescent="0.25">
      <c r="A14" s="97">
        <v>43053.408379629633</v>
      </c>
      <c r="B14" s="132" t="str">
        <f t="shared" si="0"/>
        <v>9:48:04</v>
      </c>
      <c r="C14" s="125">
        <v>43053.408333333333</v>
      </c>
      <c r="D14" s="96">
        <v>6.05</v>
      </c>
      <c r="E14" s="96">
        <v>0.6</v>
      </c>
      <c r="F14" s="96">
        <v>0.5</v>
      </c>
      <c r="G14" s="96">
        <v>0</v>
      </c>
      <c r="M14" s="145">
        <v>0.40416666666666667</v>
      </c>
    </row>
    <row r="15" spans="1:13" x14ac:dyDescent="0.25">
      <c r="A15" s="97">
        <v>43053.409074074072</v>
      </c>
      <c r="B15" s="132" t="str">
        <f t="shared" si="0"/>
        <v>9:49:04</v>
      </c>
      <c r="C15" s="125">
        <v>43053.409027777772</v>
      </c>
      <c r="D15" s="96">
        <v>7.82</v>
      </c>
      <c r="E15" s="96">
        <v>0.4</v>
      </c>
      <c r="F15" s="96">
        <v>10.6</v>
      </c>
      <c r="G15" s="96">
        <v>10.199999999999999</v>
      </c>
      <c r="M15" s="145">
        <v>0.40486111111111112</v>
      </c>
    </row>
    <row r="16" spans="1:13" x14ac:dyDescent="0.25">
      <c r="A16" s="97">
        <v>43053.409768518519</v>
      </c>
      <c r="B16" s="132" t="str">
        <f t="shared" si="0"/>
        <v>9:50:04</v>
      </c>
      <c r="C16" s="125">
        <v>43053.409722222219</v>
      </c>
      <c r="D16" s="96">
        <v>13.27</v>
      </c>
      <c r="E16" s="96">
        <v>14.5</v>
      </c>
      <c r="F16" s="96">
        <v>150.5</v>
      </c>
      <c r="G16" s="96">
        <v>147.69999999999999</v>
      </c>
      <c r="M16" s="145">
        <v>0.40555555555555556</v>
      </c>
    </row>
    <row r="17" spans="1:13" x14ac:dyDescent="0.25">
      <c r="A17" s="97">
        <v>43053.410462962966</v>
      </c>
      <c r="B17" s="132" t="str">
        <f t="shared" si="0"/>
        <v>9:51:04</v>
      </c>
      <c r="C17" s="125">
        <v>43053.410416666666</v>
      </c>
      <c r="D17" s="96">
        <v>13.33</v>
      </c>
      <c r="E17" s="96">
        <v>21.1</v>
      </c>
      <c r="F17" s="96">
        <v>174.7</v>
      </c>
      <c r="G17" s="96">
        <v>175.1</v>
      </c>
      <c r="M17" s="145">
        <v>0.40625</v>
      </c>
    </row>
    <row r="18" spans="1:13" x14ac:dyDescent="0.25">
      <c r="A18" s="97">
        <v>43053.411157407405</v>
      </c>
      <c r="B18" s="132" t="str">
        <f t="shared" si="0"/>
        <v>9:52:04</v>
      </c>
      <c r="C18" s="125">
        <v>43053.411111111105</v>
      </c>
      <c r="D18" s="96">
        <v>13.34</v>
      </c>
      <c r="E18" s="96">
        <v>21.8</v>
      </c>
      <c r="F18" s="96">
        <v>178.7</v>
      </c>
      <c r="G18" s="96">
        <v>179.3</v>
      </c>
      <c r="M18" s="145">
        <v>0.40694444444444444</v>
      </c>
    </row>
    <row r="19" spans="1:13" x14ac:dyDescent="0.25">
      <c r="A19" s="97">
        <v>43053.411851851852</v>
      </c>
      <c r="B19" s="132" t="str">
        <f t="shared" si="0"/>
        <v>9:53:04</v>
      </c>
      <c r="C19" s="125">
        <v>43053.411805555552</v>
      </c>
      <c r="D19" s="96">
        <v>13.33</v>
      </c>
      <c r="E19" s="96">
        <v>22</v>
      </c>
      <c r="F19" s="96">
        <v>180.5</v>
      </c>
      <c r="G19" s="96">
        <v>181.1</v>
      </c>
      <c r="M19" s="145">
        <v>0.40763888888888888</v>
      </c>
    </row>
    <row r="20" spans="1:13" x14ac:dyDescent="0.25">
      <c r="A20" s="97">
        <v>43053.412546296298</v>
      </c>
      <c r="B20" s="132" t="str">
        <f t="shared" si="0"/>
        <v>9:54:04</v>
      </c>
      <c r="C20" s="125">
        <v>43053.412499999999</v>
      </c>
      <c r="D20" s="96">
        <v>13.66</v>
      </c>
      <c r="E20" s="96">
        <v>19</v>
      </c>
      <c r="F20" s="96">
        <v>120.3</v>
      </c>
      <c r="G20" s="96">
        <v>121.4</v>
      </c>
      <c r="M20" s="145">
        <v>0.40833333333333333</v>
      </c>
    </row>
    <row r="21" spans="1:13" x14ac:dyDescent="0.25">
      <c r="A21" s="97">
        <v>43053.413240740738</v>
      </c>
      <c r="B21" s="132" t="str">
        <f t="shared" si="0"/>
        <v>9:55:04</v>
      </c>
      <c r="C21" s="125">
        <v>43053.413194444438</v>
      </c>
      <c r="D21" s="96">
        <v>14.22</v>
      </c>
      <c r="E21" s="96">
        <v>2.2999999999999998</v>
      </c>
      <c r="F21" s="96">
        <v>14</v>
      </c>
      <c r="G21" s="96">
        <v>14.6</v>
      </c>
      <c r="M21" s="145">
        <v>0.40902777777777777</v>
      </c>
    </row>
    <row r="22" spans="1:13" x14ac:dyDescent="0.25">
      <c r="A22" s="97">
        <v>43053.413935185185</v>
      </c>
      <c r="B22" s="132" t="str">
        <f t="shared" si="0"/>
        <v>9:56:04</v>
      </c>
      <c r="C22" s="125">
        <v>43053.413888888885</v>
      </c>
      <c r="D22" s="96">
        <v>14.22</v>
      </c>
      <c r="E22" s="96">
        <v>0.4</v>
      </c>
      <c r="F22" s="96">
        <v>3.6</v>
      </c>
      <c r="G22" s="96">
        <v>3.8</v>
      </c>
      <c r="M22" s="145">
        <v>0.40972222222222221</v>
      </c>
    </row>
    <row r="23" spans="1:13" x14ac:dyDescent="0.25">
      <c r="A23" s="97">
        <v>43053.414629629631</v>
      </c>
      <c r="B23" s="132" t="str">
        <f t="shared" si="0"/>
        <v>9:57:04</v>
      </c>
      <c r="C23" s="125">
        <v>43053.414583333331</v>
      </c>
      <c r="D23" s="96">
        <v>14.22</v>
      </c>
      <c r="E23" s="96">
        <v>0</v>
      </c>
      <c r="F23" s="96">
        <v>0.8</v>
      </c>
      <c r="G23" s="96">
        <v>0.9</v>
      </c>
      <c r="M23" s="145">
        <v>0.41041666666666665</v>
      </c>
    </row>
    <row r="24" spans="1:13" x14ac:dyDescent="0.25">
      <c r="A24" s="97">
        <v>43053.415324074071</v>
      </c>
      <c r="B24" s="132" t="str">
        <f t="shared" si="0"/>
        <v>9:58:04</v>
      </c>
      <c r="C24" s="125">
        <v>43053.415277777771</v>
      </c>
      <c r="D24" s="96">
        <v>13.86</v>
      </c>
      <c r="E24" s="96">
        <v>0.9</v>
      </c>
      <c r="F24" s="96">
        <v>41.6</v>
      </c>
      <c r="G24" s="96">
        <v>40.4</v>
      </c>
      <c r="M24" s="145">
        <v>0.41111111111111109</v>
      </c>
    </row>
    <row r="25" spans="1:13" x14ac:dyDescent="0.25">
      <c r="A25" s="97">
        <v>43053.416018518517</v>
      </c>
      <c r="B25" s="132" t="str">
        <f t="shared" si="0"/>
        <v>9:59:04</v>
      </c>
      <c r="C25" s="125">
        <v>43053.415972222218</v>
      </c>
      <c r="D25" s="96">
        <v>13.24</v>
      </c>
      <c r="E25" s="96">
        <v>17.899999999999999</v>
      </c>
      <c r="F25" s="96">
        <v>168.8</v>
      </c>
      <c r="G25" s="96">
        <v>169.3</v>
      </c>
      <c r="M25" s="145">
        <v>0.41180555555555554</v>
      </c>
    </row>
    <row r="26" spans="1:13" x14ac:dyDescent="0.25">
      <c r="A26" s="97">
        <v>43053.416712962964</v>
      </c>
      <c r="B26" s="132" t="str">
        <f t="shared" si="0"/>
        <v>10:00:04</v>
      </c>
      <c r="C26" s="125">
        <v>43053.416666666664</v>
      </c>
      <c r="D26" s="96">
        <v>13.24</v>
      </c>
      <c r="E26" s="96">
        <v>21.3</v>
      </c>
      <c r="F26" s="96">
        <v>182.9</v>
      </c>
      <c r="G26" s="96">
        <v>185.4</v>
      </c>
      <c r="M26" s="145">
        <v>0.41249999999999998</v>
      </c>
    </row>
    <row r="27" spans="1:13" x14ac:dyDescent="0.25">
      <c r="A27" s="97">
        <v>43053.417407407411</v>
      </c>
      <c r="B27" s="132" t="str">
        <f t="shared" si="0"/>
        <v>10:01:04</v>
      </c>
      <c r="C27" s="125">
        <v>43053.417361111111</v>
      </c>
      <c r="D27" s="96">
        <v>13.24</v>
      </c>
      <c r="E27" s="96">
        <v>22.2</v>
      </c>
      <c r="F27" s="96">
        <v>188.4</v>
      </c>
      <c r="G27" s="96">
        <v>190.1</v>
      </c>
      <c r="M27" s="145">
        <v>0.41319444444444442</v>
      </c>
    </row>
    <row r="28" spans="1:13" x14ac:dyDescent="0.25">
      <c r="A28" s="97">
        <v>43053.41810185185</v>
      </c>
      <c r="B28" s="132" t="str">
        <f t="shared" si="0"/>
        <v>10:02:04</v>
      </c>
      <c r="C28" s="125">
        <v>43053.41805555555</v>
      </c>
      <c r="D28" s="96">
        <v>13.29</v>
      </c>
      <c r="E28" s="96">
        <v>22.7</v>
      </c>
      <c r="F28" s="96">
        <v>193.8</v>
      </c>
      <c r="G28" s="96">
        <v>193</v>
      </c>
      <c r="M28" s="145">
        <v>0.41388888888888886</v>
      </c>
    </row>
    <row r="29" spans="1:13" x14ac:dyDescent="0.25">
      <c r="A29" s="97">
        <v>43053.418796296297</v>
      </c>
      <c r="B29" s="132" t="str">
        <f t="shared" si="0"/>
        <v>10:03:04</v>
      </c>
      <c r="C29" s="125">
        <v>43053.418749999997</v>
      </c>
      <c r="D29" s="96">
        <v>18.68</v>
      </c>
      <c r="E29" s="96">
        <v>19.2</v>
      </c>
      <c r="F29" s="96">
        <v>128.6</v>
      </c>
      <c r="G29" s="96">
        <v>129.6</v>
      </c>
      <c r="M29" s="145">
        <v>0.41458333333333336</v>
      </c>
    </row>
    <row r="30" spans="1:13" x14ac:dyDescent="0.25">
      <c r="A30" s="97">
        <v>43053.419490740744</v>
      </c>
      <c r="B30" s="132" t="str">
        <f t="shared" si="0"/>
        <v>10:04:04</v>
      </c>
      <c r="C30" s="125">
        <v>43053.419444444444</v>
      </c>
      <c r="D30" s="96">
        <v>23.14</v>
      </c>
      <c r="E30" s="96">
        <v>2.2000000000000002</v>
      </c>
      <c r="F30" s="96">
        <v>13.4</v>
      </c>
      <c r="G30" s="96">
        <v>14.1</v>
      </c>
      <c r="M30" s="145">
        <v>0.41527777777777775</v>
      </c>
    </row>
    <row r="31" spans="1:13" x14ac:dyDescent="0.25">
      <c r="A31" s="97">
        <v>43053.420185185183</v>
      </c>
      <c r="B31" s="132" t="str">
        <f t="shared" si="0"/>
        <v>10:05:04</v>
      </c>
      <c r="C31" s="125">
        <v>43053.420138888883</v>
      </c>
      <c r="D31" s="96">
        <v>23.13</v>
      </c>
      <c r="E31" s="96">
        <v>0.3</v>
      </c>
      <c r="F31" s="96">
        <v>3.2</v>
      </c>
      <c r="G31" s="96">
        <v>3.4</v>
      </c>
      <c r="M31" s="145">
        <v>0.41597222222222224</v>
      </c>
    </row>
    <row r="32" spans="1:13" x14ac:dyDescent="0.25">
      <c r="A32" s="97">
        <v>43053.42087962963</v>
      </c>
      <c r="B32" s="132" t="str">
        <f t="shared" si="0"/>
        <v>10:06:04</v>
      </c>
      <c r="C32" s="125">
        <v>43053.42083333333</v>
      </c>
      <c r="D32" s="96">
        <v>23.04</v>
      </c>
      <c r="E32" s="96">
        <v>0</v>
      </c>
      <c r="F32" s="96">
        <v>0.7</v>
      </c>
      <c r="G32" s="96">
        <v>0.9</v>
      </c>
      <c r="M32" s="145">
        <v>0.41666666666666663</v>
      </c>
    </row>
    <row r="33" spans="1:13" x14ac:dyDescent="0.25">
      <c r="A33" s="97">
        <v>43053.421574074076</v>
      </c>
      <c r="B33" s="132" t="str">
        <f t="shared" si="0"/>
        <v>10:07:04</v>
      </c>
      <c r="C33" s="125">
        <v>43053.421527777777</v>
      </c>
      <c r="D33" s="96">
        <v>23.02</v>
      </c>
      <c r="E33" s="96">
        <v>0.3</v>
      </c>
      <c r="F33" s="96">
        <v>4.2</v>
      </c>
      <c r="G33" s="96">
        <v>4.3</v>
      </c>
      <c r="M33" s="145">
        <v>0.41736111111111113</v>
      </c>
    </row>
    <row r="34" spans="1:13" x14ac:dyDescent="0.25">
      <c r="A34" s="97">
        <v>43053.422268518516</v>
      </c>
      <c r="B34" s="132" t="str">
        <f t="shared" si="0"/>
        <v>10:08:04</v>
      </c>
      <c r="C34" s="125">
        <v>43053.422222222216</v>
      </c>
      <c r="D34" s="96">
        <v>16.079999999999998</v>
      </c>
      <c r="E34" s="96">
        <v>5</v>
      </c>
      <c r="F34" s="96">
        <v>85.2</v>
      </c>
      <c r="G34" s="96">
        <v>83.9</v>
      </c>
      <c r="M34" s="145">
        <v>0.41805555555555551</v>
      </c>
    </row>
    <row r="35" spans="1:13" x14ac:dyDescent="0.25">
      <c r="A35" s="97">
        <v>43053.422962962963</v>
      </c>
      <c r="B35" s="132" t="str">
        <f t="shared" si="0"/>
        <v>10:09:04</v>
      </c>
      <c r="C35" s="125">
        <v>43053.422916666663</v>
      </c>
      <c r="D35" s="96">
        <v>13.3</v>
      </c>
      <c r="E35" s="96">
        <v>19</v>
      </c>
      <c r="F35" s="96">
        <v>181.9</v>
      </c>
      <c r="G35" s="96">
        <v>179</v>
      </c>
      <c r="M35" s="145">
        <v>0.41875000000000001</v>
      </c>
    </row>
    <row r="36" spans="1:13" x14ac:dyDescent="0.25">
      <c r="A36" s="97">
        <v>43053.423657407409</v>
      </c>
      <c r="B36" s="132" t="str">
        <f t="shared" si="0"/>
        <v>10:10:04</v>
      </c>
      <c r="C36" s="125">
        <v>43053.423611111109</v>
      </c>
      <c r="D36" s="96">
        <v>13.24</v>
      </c>
      <c r="E36" s="96">
        <v>21.1</v>
      </c>
      <c r="F36" s="96">
        <v>188.3</v>
      </c>
      <c r="G36" s="96">
        <v>187.3</v>
      </c>
      <c r="M36" s="145">
        <v>0.4194444444444444</v>
      </c>
    </row>
    <row r="37" spans="1:13" x14ac:dyDescent="0.25">
      <c r="A37" s="97">
        <v>43053.424351851849</v>
      </c>
      <c r="B37" s="132" t="str">
        <f t="shared" si="0"/>
        <v>10:11:04</v>
      </c>
      <c r="C37" s="125">
        <v>43053.424305555549</v>
      </c>
      <c r="D37" s="96">
        <v>13.32</v>
      </c>
      <c r="E37" s="96">
        <v>21.8</v>
      </c>
      <c r="F37" s="96">
        <v>191.3</v>
      </c>
      <c r="G37" s="96">
        <v>190.7</v>
      </c>
      <c r="M37" s="145">
        <v>0.4201388888888889</v>
      </c>
    </row>
    <row r="38" spans="1:13" x14ac:dyDescent="0.25">
      <c r="A38" s="97">
        <v>43053.425046296295</v>
      </c>
      <c r="B38" s="132" t="str">
        <f t="shared" si="0"/>
        <v>10:12:04</v>
      </c>
      <c r="C38" s="125">
        <v>43053.424999999996</v>
      </c>
      <c r="D38" s="96">
        <v>13.6</v>
      </c>
      <c r="E38" s="96">
        <v>21.9</v>
      </c>
      <c r="F38" s="96">
        <v>191.3</v>
      </c>
      <c r="G38" s="96">
        <v>192.9</v>
      </c>
      <c r="M38" s="145">
        <v>0.42083333333333328</v>
      </c>
    </row>
    <row r="39" spans="1:13" x14ac:dyDescent="0.25">
      <c r="A39" s="97">
        <v>43053.425740740742</v>
      </c>
      <c r="B39" s="132" t="str">
        <f t="shared" si="0"/>
        <v>10:13:04</v>
      </c>
      <c r="C39" s="125">
        <v>43053.425694444442</v>
      </c>
      <c r="D39" s="96">
        <v>13.69</v>
      </c>
      <c r="E39" s="96">
        <v>21.6</v>
      </c>
      <c r="F39" s="96">
        <v>192</v>
      </c>
      <c r="G39" s="96">
        <v>193.4</v>
      </c>
      <c r="M39" s="145">
        <v>0.42152777777777778</v>
      </c>
    </row>
    <row r="40" spans="1:13" x14ac:dyDescent="0.25">
      <c r="A40" s="97">
        <v>43053.426435185182</v>
      </c>
      <c r="B40" s="132" t="str">
        <f t="shared" si="0"/>
        <v>10:14:04</v>
      </c>
      <c r="C40" s="125">
        <v>43053.426388888882</v>
      </c>
      <c r="D40" s="96">
        <v>13.73</v>
      </c>
      <c r="E40" s="96">
        <v>21.4</v>
      </c>
      <c r="F40" s="96">
        <v>193.2</v>
      </c>
      <c r="G40" s="96">
        <v>192.7</v>
      </c>
      <c r="M40" s="145">
        <v>0.42222222222222217</v>
      </c>
    </row>
    <row r="41" spans="1:13" x14ac:dyDescent="0.25">
      <c r="A41" s="97">
        <v>43053.427129629628</v>
      </c>
      <c r="B41" s="132" t="str">
        <f t="shared" si="0"/>
        <v>10:15:04</v>
      </c>
      <c r="C41" s="125">
        <v>43053.427083333328</v>
      </c>
      <c r="D41" s="96">
        <v>13.82</v>
      </c>
      <c r="E41" s="96">
        <v>21.4</v>
      </c>
      <c r="F41" s="96">
        <v>190.6</v>
      </c>
      <c r="G41" s="96">
        <v>189.4</v>
      </c>
      <c r="M41" s="145">
        <v>0.42291666666666666</v>
      </c>
    </row>
    <row r="42" spans="1:13" x14ac:dyDescent="0.25">
      <c r="A42" s="97">
        <v>43053.427824074075</v>
      </c>
      <c r="B42" s="132" t="str">
        <f t="shared" si="0"/>
        <v>10:16:04</v>
      </c>
      <c r="C42" s="125">
        <v>43053.427777777775</v>
      </c>
      <c r="D42" s="96">
        <v>13.8</v>
      </c>
      <c r="E42" s="96">
        <v>21.2</v>
      </c>
      <c r="F42" s="96">
        <v>185.5</v>
      </c>
      <c r="G42" s="96">
        <v>185.4</v>
      </c>
      <c r="M42" s="145">
        <v>0.42361111111111105</v>
      </c>
    </row>
    <row r="43" spans="1:13" x14ac:dyDescent="0.25">
      <c r="A43" s="97">
        <v>43053.428518518522</v>
      </c>
      <c r="B43" s="132" t="str">
        <f t="shared" si="0"/>
        <v>10:17:04</v>
      </c>
      <c r="C43" s="125">
        <v>43053.428472222222</v>
      </c>
      <c r="D43" s="96">
        <v>13.92</v>
      </c>
      <c r="E43" s="96">
        <v>20.9</v>
      </c>
      <c r="F43" s="96">
        <v>183</v>
      </c>
      <c r="G43" s="96">
        <v>182.3</v>
      </c>
      <c r="M43" s="145">
        <v>0.42430555555555555</v>
      </c>
    </row>
    <row r="44" spans="1:13" x14ac:dyDescent="0.25">
      <c r="A44" s="97">
        <v>43053.429212962961</v>
      </c>
      <c r="B44" s="132" t="str">
        <f t="shared" si="0"/>
        <v>10:18:04</v>
      </c>
      <c r="C44" s="125">
        <v>43053.429166666661</v>
      </c>
      <c r="D44" s="96">
        <v>13.93</v>
      </c>
      <c r="E44" s="96">
        <v>20.9</v>
      </c>
      <c r="F44" s="96">
        <v>179</v>
      </c>
      <c r="G44" s="96">
        <v>178.9</v>
      </c>
      <c r="M44" s="145">
        <v>0.42500000000000004</v>
      </c>
    </row>
    <row r="45" spans="1:13" x14ac:dyDescent="0.25">
      <c r="A45" s="97">
        <v>43053.429907407408</v>
      </c>
      <c r="B45" s="132" t="str">
        <f t="shared" si="0"/>
        <v>10:19:04</v>
      </c>
      <c r="C45" s="125">
        <v>43053.429861111108</v>
      </c>
      <c r="D45" s="96">
        <v>13.93</v>
      </c>
      <c r="E45" s="96">
        <v>21</v>
      </c>
      <c r="F45" s="96">
        <v>177.2</v>
      </c>
      <c r="G45" s="96">
        <v>175.1</v>
      </c>
      <c r="M45" s="145">
        <v>0.42569444444444443</v>
      </c>
    </row>
    <row r="46" spans="1:13" x14ac:dyDescent="0.25">
      <c r="A46" s="97">
        <v>43053.430601851855</v>
      </c>
      <c r="B46" s="132" t="str">
        <f t="shared" si="0"/>
        <v>10:20:04</v>
      </c>
      <c r="C46" s="125">
        <v>43053.430555555555</v>
      </c>
      <c r="D46" s="96">
        <v>5.94</v>
      </c>
      <c r="E46" s="96">
        <v>19.3</v>
      </c>
      <c r="F46" s="96">
        <v>146.9</v>
      </c>
      <c r="G46" s="96">
        <v>149.80000000000001</v>
      </c>
      <c r="M46" s="145">
        <v>0.42638888888888893</v>
      </c>
    </row>
    <row r="47" spans="1:13" x14ac:dyDescent="0.25">
      <c r="A47" s="97">
        <v>43053.431296296294</v>
      </c>
      <c r="B47" s="132" t="str">
        <f t="shared" si="0"/>
        <v>10:21:04</v>
      </c>
      <c r="C47" s="125">
        <v>43053.431249999994</v>
      </c>
      <c r="D47" s="96">
        <v>0.02</v>
      </c>
      <c r="E47" s="96">
        <v>14</v>
      </c>
      <c r="F47" s="96">
        <v>127.5</v>
      </c>
      <c r="G47" s="96">
        <v>128.6</v>
      </c>
      <c r="M47" s="145">
        <v>0.42708333333333331</v>
      </c>
    </row>
    <row r="48" spans="1:13" x14ac:dyDescent="0.25">
      <c r="A48" s="97">
        <v>43053.431990740741</v>
      </c>
      <c r="B48" s="132" t="str">
        <f t="shared" si="0"/>
        <v>10:22:04</v>
      </c>
      <c r="C48" s="125">
        <v>43053.431944444441</v>
      </c>
      <c r="D48" s="96">
        <v>0</v>
      </c>
      <c r="E48" s="96">
        <v>11.7</v>
      </c>
      <c r="F48" s="96">
        <v>127.6</v>
      </c>
      <c r="G48" s="96">
        <v>127.7</v>
      </c>
      <c r="M48" s="145">
        <v>0.42777777777777781</v>
      </c>
    </row>
    <row r="49" spans="1:13" x14ac:dyDescent="0.25">
      <c r="A49" s="97">
        <v>43053.432685185187</v>
      </c>
      <c r="B49" s="132" t="str">
        <f t="shared" si="0"/>
        <v>10:23:04</v>
      </c>
      <c r="C49" s="125">
        <v>43053.432638888888</v>
      </c>
      <c r="D49" s="96">
        <v>0</v>
      </c>
      <c r="E49" s="96">
        <v>8.5</v>
      </c>
      <c r="F49" s="96">
        <v>125.9</v>
      </c>
      <c r="G49" s="96">
        <v>125.3</v>
      </c>
      <c r="M49" s="145">
        <v>0.4284722222222222</v>
      </c>
    </row>
    <row r="50" spans="1:13" x14ac:dyDescent="0.25">
      <c r="A50" s="97">
        <v>43053.433379629627</v>
      </c>
      <c r="B50" s="132" t="str">
        <f t="shared" si="0"/>
        <v>10:24:04</v>
      </c>
      <c r="C50" s="125">
        <v>43053.433333333327</v>
      </c>
      <c r="D50" s="96">
        <v>0</v>
      </c>
      <c r="E50" s="96">
        <v>8.8000000000000007</v>
      </c>
      <c r="F50" s="96">
        <v>121.9</v>
      </c>
      <c r="G50" s="96">
        <v>125.6</v>
      </c>
      <c r="M50" s="145">
        <v>0.4291666666666667</v>
      </c>
    </row>
    <row r="51" spans="1:13" x14ac:dyDescent="0.25">
      <c r="A51" s="97">
        <v>43053.434074074074</v>
      </c>
      <c r="B51" s="132" t="str">
        <f t="shared" si="0"/>
        <v>10:25:04</v>
      </c>
      <c r="C51" s="125">
        <v>43053.434027777774</v>
      </c>
      <c r="D51" s="96">
        <v>0</v>
      </c>
      <c r="E51" s="96">
        <v>8.6999999999999993</v>
      </c>
      <c r="F51" s="96">
        <v>126.3</v>
      </c>
      <c r="G51" s="96">
        <v>125</v>
      </c>
      <c r="M51" s="145">
        <v>0.42986111111111108</v>
      </c>
    </row>
    <row r="52" spans="1:13" x14ac:dyDescent="0.25">
      <c r="A52" s="97">
        <v>43053.43476851852</v>
      </c>
      <c r="B52" s="132" t="str">
        <f t="shared" si="0"/>
        <v>10:26:04</v>
      </c>
      <c r="C52" s="125">
        <v>43053.43472222222</v>
      </c>
      <c r="D52" s="96">
        <v>7.92</v>
      </c>
      <c r="E52" s="96">
        <v>9.1999999999999993</v>
      </c>
      <c r="F52" s="96">
        <v>138</v>
      </c>
      <c r="G52" s="96">
        <v>135.1</v>
      </c>
      <c r="M52" s="145">
        <v>0.43055555555555558</v>
      </c>
    </row>
    <row r="53" spans="1:13" x14ac:dyDescent="0.25">
      <c r="A53" s="97">
        <v>43053.43546296296</v>
      </c>
      <c r="B53" s="132" t="str">
        <f t="shared" si="0"/>
        <v>10:27:04</v>
      </c>
      <c r="C53" s="125">
        <v>43053.43541666666</v>
      </c>
      <c r="D53" s="96">
        <v>13.98</v>
      </c>
      <c r="E53" s="96">
        <v>13.1</v>
      </c>
      <c r="F53" s="96">
        <v>159.30000000000001</v>
      </c>
      <c r="G53" s="96">
        <v>155.30000000000001</v>
      </c>
      <c r="M53" s="145">
        <v>0.43124999999999997</v>
      </c>
    </row>
    <row r="54" spans="1:13" x14ac:dyDescent="0.25">
      <c r="A54" s="97">
        <v>43053.436157407406</v>
      </c>
      <c r="B54" s="132" t="str">
        <f t="shared" si="0"/>
        <v>10:28:04</v>
      </c>
      <c r="C54" s="125">
        <v>43053.436111111107</v>
      </c>
      <c r="D54" s="96">
        <v>13.82</v>
      </c>
      <c r="E54" s="96">
        <v>15.3</v>
      </c>
      <c r="F54" s="96">
        <v>160.30000000000001</v>
      </c>
      <c r="G54" s="96">
        <v>155</v>
      </c>
      <c r="M54" s="145">
        <v>0.43194444444444446</v>
      </c>
    </row>
    <row r="55" spans="1:13" x14ac:dyDescent="0.25">
      <c r="A55" s="97">
        <v>43053.436851851853</v>
      </c>
      <c r="B55" s="132" t="str">
        <f t="shared" si="0"/>
        <v>10:29:04</v>
      </c>
      <c r="C55" s="125">
        <v>43053.436805555553</v>
      </c>
      <c r="D55" s="96">
        <v>13.67</v>
      </c>
      <c r="E55" s="96">
        <v>16.600000000000001</v>
      </c>
      <c r="F55" s="96">
        <v>159.9</v>
      </c>
      <c r="G55" s="96">
        <v>154.4</v>
      </c>
      <c r="M55" s="145">
        <v>0.43263888888888885</v>
      </c>
    </row>
    <row r="56" spans="1:13" x14ac:dyDescent="0.25">
      <c r="A56" s="97">
        <v>43053.4375462963</v>
      </c>
      <c r="B56" s="132" t="str">
        <f t="shared" si="0"/>
        <v>10:30:04</v>
      </c>
      <c r="C56" s="125">
        <v>43053.4375</v>
      </c>
      <c r="D56" s="96">
        <v>13.63</v>
      </c>
      <c r="E56" s="96">
        <v>17.399999999999999</v>
      </c>
      <c r="F56" s="96">
        <v>160.1</v>
      </c>
      <c r="G56" s="96">
        <v>154.9</v>
      </c>
      <c r="M56" s="145">
        <v>0.43333333333333335</v>
      </c>
    </row>
    <row r="57" spans="1:13" x14ac:dyDescent="0.25">
      <c r="A57" s="97">
        <v>43053.438240740739</v>
      </c>
      <c r="B57" s="132" t="str">
        <f t="shared" si="0"/>
        <v>10:31:04</v>
      </c>
      <c r="C57" s="125">
        <v>43053.438194444439</v>
      </c>
      <c r="D57" s="96">
        <v>6.08</v>
      </c>
      <c r="E57" s="96">
        <v>19.8</v>
      </c>
      <c r="F57" s="96">
        <v>192.6</v>
      </c>
      <c r="G57" s="96">
        <v>188.2</v>
      </c>
      <c r="M57" s="145">
        <v>0.43402777777777773</v>
      </c>
    </row>
    <row r="58" spans="1:13" x14ac:dyDescent="0.25">
      <c r="A58" s="97">
        <v>43053.438935185186</v>
      </c>
      <c r="B58" s="132" t="str">
        <f t="shared" si="0"/>
        <v>10:32:04</v>
      </c>
      <c r="C58" s="125">
        <v>43053.438888888886</v>
      </c>
      <c r="D58" s="96">
        <v>0.01</v>
      </c>
      <c r="E58" s="96">
        <v>23.5</v>
      </c>
      <c r="F58" s="96">
        <v>264.8</v>
      </c>
      <c r="G58" s="96">
        <v>261.39999999999998</v>
      </c>
      <c r="M58" s="145">
        <v>0.43472222222222223</v>
      </c>
    </row>
    <row r="59" spans="1:13" x14ac:dyDescent="0.25">
      <c r="A59" s="97">
        <v>43053.439629629633</v>
      </c>
      <c r="B59" s="132" t="str">
        <f t="shared" si="0"/>
        <v>10:33:04</v>
      </c>
      <c r="C59" s="125">
        <v>43053.439583333333</v>
      </c>
      <c r="D59" s="96">
        <v>0</v>
      </c>
      <c r="E59" s="96">
        <v>20.399999999999999</v>
      </c>
      <c r="F59" s="96">
        <v>272.5</v>
      </c>
      <c r="G59" s="96">
        <v>265.7</v>
      </c>
      <c r="M59" s="145">
        <v>0.43541666666666667</v>
      </c>
    </row>
    <row r="60" spans="1:13" x14ac:dyDescent="0.25">
      <c r="A60" s="97">
        <v>43053.440324074072</v>
      </c>
      <c r="B60" s="132" t="str">
        <f t="shared" si="0"/>
        <v>10:34:04</v>
      </c>
      <c r="C60" s="125">
        <v>43053.440277777772</v>
      </c>
      <c r="D60" s="96">
        <v>0</v>
      </c>
      <c r="E60" s="96">
        <v>19.3</v>
      </c>
      <c r="F60" s="96">
        <v>273</v>
      </c>
      <c r="G60" s="96">
        <v>266.60000000000002</v>
      </c>
      <c r="M60" s="145">
        <v>0.43611111111111112</v>
      </c>
    </row>
    <row r="61" spans="1:13" x14ac:dyDescent="0.25">
      <c r="A61" s="97">
        <v>43053.441018518519</v>
      </c>
      <c r="B61" s="132" t="str">
        <f t="shared" si="0"/>
        <v>10:35:04</v>
      </c>
      <c r="C61" s="125">
        <v>43053.440972222219</v>
      </c>
      <c r="D61" s="96">
        <v>0</v>
      </c>
      <c r="E61" s="96">
        <v>18.899999999999999</v>
      </c>
      <c r="F61" s="96">
        <v>269.60000000000002</v>
      </c>
      <c r="G61" s="96">
        <v>267.39999999999998</v>
      </c>
      <c r="M61" s="145">
        <v>0.43680555555555556</v>
      </c>
    </row>
    <row r="62" spans="1:13" x14ac:dyDescent="0.25">
      <c r="A62" s="97">
        <v>43053.441712962966</v>
      </c>
      <c r="B62" s="132" t="str">
        <f t="shared" si="0"/>
        <v>10:36:04</v>
      </c>
      <c r="C62" s="125">
        <v>43053.441666666666</v>
      </c>
      <c r="D62" s="96">
        <v>0</v>
      </c>
      <c r="E62" s="96">
        <v>19.7</v>
      </c>
      <c r="F62" s="96">
        <v>272.60000000000002</v>
      </c>
      <c r="G62" s="96">
        <v>265.5</v>
      </c>
      <c r="M62" s="145">
        <v>0.4375</v>
      </c>
    </row>
    <row r="63" spans="1:13" x14ac:dyDescent="0.25">
      <c r="A63" s="97">
        <v>43053.442407407405</v>
      </c>
      <c r="B63" s="132" t="str">
        <f t="shared" si="0"/>
        <v>10:37:04</v>
      </c>
      <c r="C63" s="125">
        <v>43053.442361111105</v>
      </c>
      <c r="D63" s="96">
        <v>0</v>
      </c>
      <c r="E63" s="96">
        <v>19.7</v>
      </c>
      <c r="F63" s="96">
        <v>267.89999999999998</v>
      </c>
      <c r="G63" s="96">
        <v>266.2</v>
      </c>
      <c r="M63" s="145">
        <v>0.43819444444444444</v>
      </c>
    </row>
    <row r="64" spans="1:13" x14ac:dyDescent="0.25">
      <c r="A64" s="97">
        <v>43053.443101851852</v>
      </c>
      <c r="B64" s="132" t="str">
        <f t="shared" si="0"/>
        <v>10:38:04</v>
      </c>
      <c r="C64" s="125">
        <v>43053.443055555552</v>
      </c>
      <c r="D64" s="96">
        <v>0.76</v>
      </c>
      <c r="E64" s="96">
        <v>19.8</v>
      </c>
      <c r="F64" s="96">
        <v>266.2</v>
      </c>
      <c r="G64" s="96">
        <v>263.60000000000002</v>
      </c>
      <c r="M64" s="145">
        <v>0.43888888888888888</v>
      </c>
    </row>
    <row r="65" spans="1:13" x14ac:dyDescent="0.25">
      <c r="A65" s="97">
        <v>43053.443796296298</v>
      </c>
      <c r="B65" s="132" t="str">
        <f t="shared" si="0"/>
        <v>10:39:04</v>
      </c>
      <c r="C65" s="125">
        <v>43053.443749999999</v>
      </c>
      <c r="D65" s="96">
        <v>12.76</v>
      </c>
      <c r="E65" s="96">
        <v>16.3</v>
      </c>
      <c r="F65" s="96">
        <v>192.2</v>
      </c>
      <c r="G65" s="96">
        <v>193.4</v>
      </c>
      <c r="M65" s="145">
        <v>0.43958333333333333</v>
      </c>
    </row>
    <row r="66" spans="1:13" x14ac:dyDescent="0.25">
      <c r="A66" s="97">
        <v>43053.444490740738</v>
      </c>
      <c r="B66" s="132" t="str">
        <f t="shared" ref="B66:B129" si="1">IF(HOUR(A66)&lt;1,"0"&amp;HOUR(A66),HOUR(A66))&amp;":"&amp;IF(MINUTE(A66)&lt;10,"0"&amp;MINUTE(A66),MINUTE(A66))&amp;":"&amp;IF(SECOND(A66)&lt;10,"0"&amp;SECOND(A66),SECOND(A66))</f>
        <v>10:40:04</v>
      </c>
      <c r="C66" s="125">
        <v>43053.444444444438</v>
      </c>
      <c r="D66" s="96">
        <v>13.34</v>
      </c>
      <c r="E66" s="96">
        <v>16.8</v>
      </c>
      <c r="F66" s="96">
        <v>173.2</v>
      </c>
      <c r="G66" s="96">
        <v>173.8</v>
      </c>
      <c r="M66" s="145">
        <v>0.44027777777777777</v>
      </c>
    </row>
    <row r="67" spans="1:13" x14ac:dyDescent="0.25">
      <c r="A67" s="97">
        <v>43053.445185185185</v>
      </c>
      <c r="B67" s="132" t="str">
        <f t="shared" si="1"/>
        <v>10:41:04</v>
      </c>
      <c r="C67" s="125">
        <v>43053.445138888885</v>
      </c>
      <c r="D67" s="96">
        <v>13.34</v>
      </c>
      <c r="E67" s="96">
        <v>18.7</v>
      </c>
      <c r="F67" s="96">
        <v>171</v>
      </c>
      <c r="G67" s="96">
        <v>173.5</v>
      </c>
      <c r="M67" s="145">
        <v>0.44097222222222221</v>
      </c>
    </row>
    <row r="68" spans="1:13" x14ac:dyDescent="0.25">
      <c r="A68" s="97">
        <v>43053.445879629631</v>
      </c>
      <c r="B68" s="132" t="str">
        <f t="shared" si="1"/>
        <v>10:42:04</v>
      </c>
      <c r="C68" s="125">
        <v>43053.445833333331</v>
      </c>
      <c r="D68" s="96">
        <v>13.43</v>
      </c>
      <c r="E68" s="96">
        <v>19.899999999999999</v>
      </c>
      <c r="F68" s="96">
        <v>172</v>
      </c>
      <c r="G68" s="96">
        <v>173.2</v>
      </c>
      <c r="M68" s="145">
        <v>0.44166666666666665</v>
      </c>
    </row>
    <row r="69" spans="1:13" x14ac:dyDescent="0.25">
      <c r="A69" s="97">
        <v>43053.446574074071</v>
      </c>
      <c r="B69" s="132" t="str">
        <f t="shared" si="1"/>
        <v>10:43:04</v>
      </c>
      <c r="C69" s="125">
        <v>43053.446527777771</v>
      </c>
      <c r="D69" s="96">
        <v>13.44</v>
      </c>
      <c r="E69" s="96">
        <v>20.2</v>
      </c>
      <c r="F69" s="96">
        <v>175.5</v>
      </c>
      <c r="G69" s="96">
        <v>173.5</v>
      </c>
      <c r="M69" s="145">
        <v>0.44236111111111109</v>
      </c>
    </row>
    <row r="70" spans="1:13" x14ac:dyDescent="0.25">
      <c r="A70" s="97">
        <v>43053.447268518517</v>
      </c>
      <c r="B70" s="132" t="str">
        <f t="shared" si="1"/>
        <v>10:44:04</v>
      </c>
      <c r="C70" s="125">
        <v>43053.447222222218</v>
      </c>
      <c r="D70" s="96">
        <v>13.43</v>
      </c>
      <c r="E70" s="96">
        <v>20.5</v>
      </c>
      <c r="F70" s="96">
        <v>177.2</v>
      </c>
      <c r="G70" s="96">
        <v>175.5</v>
      </c>
      <c r="M70" s="145">
        <v>0.44305555555555554</v>
      </c>
    </row>
    <row r="71" spans="1:13" x14ac:dyDescent="0.25">
      <c r="A71" s="97">
        <v>43053.447962962964</v>
      </c>
      <c r="B71" s="132" t="str">
        <f t="shared" si="1"/>
        <v>10:45:04</v>
      </c>
      <c r="C71" s="125">
        <v>43053.447916666664</v>
      </c>
      <c r="D71" s="96">
        <v>5.43</v>
      </c>
      <c r="E71" s="96">
        <v>26.5</v>
      </c>
      <c r="F71" s="96">
        <v>264.10000000000002</v>
      </c>
      <c r="G71" s="96">
        <v>264.8</v>
      </c>
      <c r="M71" s="145">
        <v>0.44374999999999998</v>
      </c>
    </row>
    <row r="72" spans="1:13" x14ac:dyDescent="0.25">
      <c r="A72" s="97">
        <v>43053.448657407411</v>
      </c>
      <c r="B72" s="132" t="str">
        <f t="shared" si="1"/>
        <v>10:46:04</v>
      </c>
      <c r="C72" s="125">
        <v>43053.448611111111</v>
      </c>
      <c r="D72" s="96">
        <v>0.01</v>
      </c>
      <c r="E72" s="96">
        <v>36.200000000000003</v>
      </c>
      <c r="F72" s="96">
        <v>425.4</v>
      </c>
      <c r="G72" s="96">
        <v>422.9</v>
      </c>
      <c r="M72" s="145">
        <v>0.44444444444444442</v>
      </c>
    </row>
    <row r="73" spans="1:13" x14ac:dyDescent="0.25">
      <c r="A73" s="97">
        <v>43053.44935185185</v>
      </c>
      <c r="B73" s="132" t="str">
        <f t="shared" si="1"/>
        <v>10:47:04</v>
      </c>
      <c r="C73" s="125">
        <v>43053.44930555555</v>
      </c>
      <c r="D73" s="96">
        <v>0</v>
      </c>
      <c r="E73" s="96">
        <v>33.5</v>
      </c>
      <c r="F73" s="96">
        <v>433.2</v>
      </c>
      <c r="G73" s="96">
        <v>431.3</v>
      </c>
      <c r="M73" s="145">
        <v>0.44513888888888886</v>
      </c>
    </row>
    <row r="74" spans="1:13" x14ac:dyDescent="0.25">
      <c r="A74" s="97">
        <v>43053.450046296297</v>
      </c>
      <c r="B74" s="132" t="str">
        <f t="shared" si="1"/>
        <v>10:48:04</v>
      </c>
      <c r="C74" s="125">
        <v>43053.45</v>
      </c>
      <c r="D74" s="96">
        <v>0</v>
      </c>
      <c r="E74" s="96">
        <v>32.6</v>
      </c>
      <c r="F74" s="96">
        <v>440.4</v>
      </c>
      <c r="G74" s="96">
        <v>434.8</v>
      </c>
      <c r="M74" s="145">
        <v>0.44583333333333336</v>
      </c>
    </row>
    <row r="75" spans="1:13" x14ac:dyDescent="0.25">
      <c r="A75" s="97">
        <v>43053.450740740744</v>
      </c>
      <c r="B75" s="132" t="str">
        <f t="shared" si="1"/>
        <v>10:49:04</v>
      </c>
      <c r="C75" s="125">
        <v>43053.450694444444</v>
      </c>
      <c r="D75" s="96">
        <v>0</v>
      </c>
      <c r="E75" s="96">
        <v>32.299999999999997</v>
      </c>
      <c r="F75" s="96">
        <v>438</v>
      </c>
      <c r="G75" s="96">
        <v>436.3</v>
      </c>
      <c r="M75" s="145">
        <v>0.44652777777777775</v>
      </c>
    </row>
    <row r="76" spans="1:13" x14ac:dyDescent="0.25">
      <c r="A76" s="97">
        <v>43053.451435185183</v>
      </c>
      <c r="B76" s="132" t="str">
        <f t="shared" si="1"/>
        <v>10:50:04</v>
      </c>
      <c r="C76" s="125">
        <v>43053.451388888883</v>
      </c>
      <c r="D76" s="96">
        <v>0</v>
      </c>
      <c r="E76" s="96">
        <v>32.1</v>
      </c>
      <c r="F76" s="96">
        <v>432.1</v>
      </c>
      <c r="G76" s="96">
        <v>436.4</v>
      </c>
      <c r="M76" s="145">
        <v>0.44722222222222224</v>
      </c>
    </row>
    <row r="77" spans="1:13" x14ac:dyDescent="0.25">
      <c r="A77" s="97">
        <v>43053.45212962963</v>
      </c>
      <c r="B77" s="132" t="str">
        <f t="shared" si="1"/>
        <v>10:51:04</v>
      </c>
      <c r="C77" s="125">
        <v>43053.45208333333</v>
      </c>
      <c r="D77" s="96">
        <v>7.77</v>
      </c>
      <c r="E77" s="96">
        <v>27.7</v>
      </c>
      <c r="F77" s="96">
        <v>338.7</v>
      </c>
      <c r="G77" s="96">
        <v>337.8</v>
      </c>
      <c r="M77" s="145">
        <v>0.44791666666666663</v>
      </c>
    </row>
    <row r="78" spans="1:13" x14ac:dyDescent="0.25">
      <c r="A78" s="97">
        <v>43053.452824074076</v>
      </c>
      <c r="B78" s="132" t="str">
        <f t="shared" si="1"/>
        <v>10:52:04</v>
      </c>
      <c r="C78" s="125">
        <v>43053.452777777777</v>
      </c>
      <c r="D78" s="96">
        <v>13.74</v>
      </c>
      <c r="E78" s="96">
        <v>16.100000000000001</v>
      </c>
      <c r="F78" s="96">
        <v>179.8</v>
      </c>
      <c r="G78" s="96">
        <v>179.6</v>
      </c>
      <c r="M78" s="145">
        <v>0.44861111111111113</v>
      </c>
    </row>
    <row r="79" spans="1:13" x14ac:dyDescent="0.25">
      <c r="A79" s="97">
        <v>43053.453518518516</v>
      </c>
      <c r="B79" s="132" t="str">
        <f t="shared" si="1"/>
        <v>10:53:04</v>
      </c>
      <c r="C79" s="125">
        <v>43053.453472222216</v>
      </c>
      <c r="D79" s="96">
        <v>13.83</v>
      </c>
      <c r="E79" s="96">
        <v>17.8</v>
      </c>
      <c r="F79" s="96">
        <v>171.4</v>
      </c>
      <c r="G79" s="96">
        <v>170.2</v>
      </c>
      <c r="M79" s="145">
        <v>0.44930555555555551</v>
      </c>
    </row>
    <row r="80" spans="1:13" x14ac:dyDescent="0.25">
      <c r="A80" s="97">
        <v>43053.454212962963</v>
      </c>
      <c r="B80" s="132" t="str">
        <f t="shared" si="1"/>
        <v>10:54:04</v>
      </c>
      <c r="C80" s="125">
        <v>43053.454166666663</v>
      </c>
      <c r="D80" s="96">
        <v>13.8</v>
      </c>
      <c r="E80" s="96">
        <v>19.2</v>
      </c>
      <c r="F80" s="96">
        <v>171.1</v>
      </c>
      <c r="G80" s="96">
        <v>170.4</v>
      </c>
      <c r="M80" s="145">
        <v>0.45</v>
      </c>
    </row>
    <row r="81" spans="1:13" x14ac:dyDescent="0.25">
      <c r="A81" s="97">
        <v>43053.454907407409</v>
      </c>
      <c r="B81" s="132" t="str">
        <f t="shared" si="1"/>
        <v>10:55:04</v>
      </c>
      <c r="C81" s="125">
        <v>43053.454861111109</v>
      </c>
      <c r="D81" s="96">
        <v>13.64</v>
      </c>
      <c r="E81" s="96">
        <v>20.2</v>
      </c>
      <c r="F81" s="96">
        <v>165.4</v>
      </c>
      <c r="G81" s="96">
        <v>164.2</v>
      </c>
      <c r="M81" s="145">
        <v>0.4506944444444444</v>
      </c>
    </row>
    <row r="82" spans="1:13" x14ac:dyDescent="0.25">
      <c r="A82" s="97">
        <v>43053.455601851849</v>
      </c>
      <c r="B82" s="132" t="str">
        <f t="shared" si="1"/>
        <v>10:56:04</v>
      </c>
      <c r="C82" s="125">
        <v>43053.455555555549</v>
      </c>
      <c r="D82" s="96">
        <v>13.62</v>
      </c>
      <c r="E82" s="96">
        <v>20.5</v>
      </c>
      <c r="F82" s="96">
        <v>161.6</v>
      </c>
      <c r="G82" s="96">
        <v>160.19999999999999</v>
      </c>
      <c r="M82" s="145">
        <v>0.4513888888888889</v>
      </c>
    </row>
    <row r="83" spans="1:13" x14ac:dyDescent="0.25">
      <c r="A83" s="97">
        <v>43053.456296296295</v>
      </c>
      <c r="B83" s="132" t="str">
        <f t="shared" si="1"/>
        <v>10:57:04</v>
      </c>
      <c r="C83" s="125">
        <v>43053.456249999996</v>
      </c>
      <c r="D83" s="96">
        <v>13.63</v>
      </c>
      <c r="E83" s="96">
        <v>20.7</v>
      </c>
      <c r="F83" s="96">
        <v>160</v>
      </c>
      <c r="G83" s="96">
        <v>160.1</v>
      </c>
      <c r="M83" s="145">
        <v>0.45208333333333328</v>
      </c>
    </row>
    <row r="84" spans="1:13" x14ac:dyDescent="0.25">
      <c r="A84" s="97">
        <v>43053.456990740742</v>
      </c>
      <c r="B84" s="132" t="str">
        <f t="shared" si="1"/>
        <v>10:58:04</v>
      </c>
      <c r="C84" s="125">
        <v>43053.456944444442</v>
      </c>
      <c r="D84" s="96">
        <v>13.61</v>
      </c>
      <c r="E84" s="96">
        <v>21.1</v>
      </c>
      <c r="F84" s="96">
        <v>160.5</v>
      </c>
      <c r="G84" s="96">
        <v>159.80000000000001</v>
      </c>
      <c r="M84" s="145">
        <v>0.45277777777777778</v>
      </c>
    </row>
    <row r="85" spans="1:13" x14ac:dyDescent="0.25">
      <c r="A85" s="97">
        <v>43053.457685185182</v>
      </c>
      <c r="B85" s="132" t="str">
        <f t="shared" si="1"/>
        <v>10:59:04</v>
      </c>
      <c r="C85" s="125">
        <v>43053.457638888882</v>
      </c>
      <c r="D85" s="96">
        <v>13.53</v>
      </c>
      <c r="E85" s="96">
        <v>21.4</v>
      </c>
      <c r="F85" s="96">
        <v>162.1</v>
      </c>
      <c r="G85" s="96">
        <v>160.9</v>
      </c>
      <c r="M85" s="145">
        <v>0.45347222222222217</v>
      </c>
    </row>
    <row r="86" spans="1:13" x14ac:dyDescent="0.25">
      <c r="A86" s="97">
        <v>43053.458379629628</v>
      </c>
      <c r="B86" s="132" t="str">
        <f t="shared" si="1"/>
        <v>11:00:04</v>
      </c>
      <c r="C86" s="125">
        <v>43053.458333333328</v>
      </c>
      <c r="D86" s="96">
        <v>13.58</v>
      </c>
      <c r="E86" s="96">
        <v>21.5</v>
      </c>
      <c r="F86" s="96">
        <v>161.1</v>
      </c>
      <c r="G86" s="96">
        <v>160.9</v>
      </c>
      <c r="M86" s="145">
        <v>0.45416666666666666</v>
      </c>
    </row>
    <row r="87" spans="1:13" x14ac:dyDescent="0.25">
      <c r="A87" s="97">
        <v>43053.459074074075</v>
      </c>
      <c r="B87" s="132" t="str">
        <f t="shared" si="1"/>
        <v>11:01:04</v>
      </c>
      <c r="C87" s="125">
        <v>43053.459027777775</v>
      </c>
      <c r="D87" s="96">
        <v>13.53</v>
      </c>
      <c r="E87" s="96">
        <v>21.6</v>
      </c>
      <c r="F87" s="96">
        <v>161.4</v>
      </c>
      <c r="G87" s="96">
        <v>161.69999999999999</v>
      </c>
      <c r="M87" s="145">
        <v>0.45486111111111105</v>
      </c>
    </row>
    <row r="88" spans="1:13" x14ac:dyDescent="0.25">
      <c r="A88" s="97">
        <v>43053.459768518522</v>
      </c>
      <c r="B88" s="132" t="str">
        <f t="shared" si="1"/>
        <v>11:02:04</v>
      </c>
      <c r="C88" s="125">
        <v>43053.459722222222</v>
      </c>
      <c r="D88" s="96">
        <v>13.53</v>
      </c>
      <c r="E88" s="96">
        <v>21.4</v>
      </c>
      <c r="F88" s="96">
        <v>162.6</v>
      </c>
      <c r="G88" s="96">
        <v>162.5</v>
      </c>
      <c r="M88" s="145">
        <v>0.45555555555555555</v>
      </c>
    </row>
    <row r="89" spans="1:13" x14ac:dyDescent="0.25">
      <c r="A89" s="97">
        <v>43053.460462962961</v>
      </c>
      <c r="B89" s="132" t="str">
        <f t="shared" si="1"/>
        <v>11:03:04</v>
      </c>
      <c r="C89" s="125">
        <v>43053.460416666661</v>
      </c>
      <c r="D89" s="96">
        <v>13.64</v>
      </c>
      <c r="E89" s="96">
        <v>21.4</v>
      </c>
      <c r="F89" s="96">
        <v>161.19999999999999</v>
      </c>
      <c r="G89" s="96">
        <v>162.5</v>
      </c>
      <c r="M89" s="145">
        <v>0.45625000000000004</v>
      </c>
    </row>
    <row r="90" spans="1:13" x14ac:dyDescent="0.25">
      <c r="A90" s="97">
        <v>43053.461157407408</v>
      </c>
      <c r="B90" s="132" t="str">
        <f t="shared" si="1"/>
        <v>11:04:04</v>
      </c>
      <c r="C90" s="125">
        <v>43053.461111111108</v>
      </c>
      <c r="D90" s="96">
        <v>13.77</v>
      </c>
      <c r="E90" s="96">
        <v>21.1</v>
      </c>
      <c r="F90" s="96">
        <v>164.2</v>
      </c>
      <c r="G90" s="96">
        <v>163</v>
      </c>
      <c r="M90" s="145">
        <v>0.45694444444444443</v>
      </c>
    </row>
    <row r="91" spans="1:13" x14ac:dyDescent="0.25">
      <c r="A91" s="97">
        <v>43053.461851851855</v>
      </c>
      <c r="B91" s="132" t="str">
        <f t="shared" si="1"/>
        <v>11:05:04</v>
      </c>
      <c r="C91" s="125">
        <v>43053.461805555555</v>
      </c>
      <c r="D91" s="96">
        <v>13.93</v>
      </c>
      <c r="E91" s="96">
        <v>20.3</v>
      </c>
      <c r="F91" s="96">
        <v>163.1</v>
      </c>
      <c r="G91" s="96">
        <v>162.1</v>
      </c>
      <c r="M91" s="145">
        <v>0.45763888888888893</v>
      </c>
    </row>
    <row r="92" spans="1:13" x14ac:dyDescent="0.25">
      <c r="A92" s="97">
        <v>43053.462546296294</v>
      </c>
      <c r="B92" s="132" t="str">
        <f t="shared" si="1"/>
        <v>11:06:04</v>
      </c>
      <c r="C92" s="125">
        <v>43053.462499999994</v>
      </c>
      <c r="D92" s="96">
        <v>14.02</v>
      </c>
      <c r="E92" s="96">
        <v>19.899999999999999</v>
      </c>
      <c r="F92" s="96">
        <v>163.4</v>
      </c>
      <c r="G92" s="96">
        <v>161.69999999999999</v>
      </c>
      <c r="M92" s="145">
        <v>0.45833333333333331</v>
      </c>
    </row>
    <row r="93" spans="1:13" x14ac:dyDescent="0.25">
      <c r="A93" s="97">
        <v>43053.463240740741</v>
      </c>
      <c r="B93" s="132" t="str">
        <f t="shared" si="1"/>
        <v>11:07:04</v>
      </c>
      <c r="C93" s="125">
        <v>43053.463194444441</v>
      </c>
      <c r="D93" s="96">
        <v>14.02</v>
      </c>
      <c r="E93" s="96">
        <v>19.399999999999999</v>
      </c>
      <c r="F93" s="96">
        <v>160.9</v>
      </c>
      <c r="G93" s="96">
        <v>160.1</v>
      </c>
      <c r="M93" s="145">
        <v>0.45902777777777781</v>
      </c>
    </row>
    <row r="94" spans="1:13" x14ac:dyDescent="0.25">
      <c r="A94" s="97">
        <v>43053.463935185187</v>
      </c>
      <c r="B94" s="132" t="str">
        <f t="shared" si="1"/>
        <v>11:08:04</v>
      </c>
      <c r="C94" s="125">
        <v>43053.463888888888</v>
      </c>
      <c r="D94" s="96">
        <v>14.03</v>
      </c>
      <c r="E94" s="96">
        <v>19.3</v>
      </c>
      <c r="F94" s="96">
        <v>158.80000000000001</v>
      </c>
      <c r="G94" s="96">
        <v>159</v>
      </c>
      <c r="M94" s="145">
        <v>0.4597222222222222</v>
      </c>
    </row>
    <row r="95" spans="1:13" x14ac:dyDescent="0.25">
      <c r="A95" s="97">
        <v>43053.464629629627</v>
      </c>
      <c r="B95" s="132" t="str">
        <f t="shared" si="1"/>
        <v>11:09:04</v>
      </c>
      <c r="C95" s="125">
        <v>43053.464583333327</v>
      </c>
      <c r="D95" s="96">
        <v>14.09</v>
      </c>
      <c r="E95" s="96">
        <v>19.3</v>
      </c>
      <c r="F95" s="96">
        <v>155.69999999999999</v>
      </c>
      <c r="G95" s="96">
        <v>157</v>
      </c>
      <c r="M95" s="145">
        <v>0.4604166666666667</v>
      </c>
    </row>
    <row r="96" spans="1:13" x14ac:dyDescent="0.25">
      <c r="A96" s="97">
        <v>43053.465324074074</v>
      </c>
      <c r="B96" s="132" t="str">
        <f t="shared" si="1"/>
        <v>11:10:04</v>
      </c>
      <c r="C96" s="125">
        <v>43053.465277777774</v>
      </c>
      <c r="D96" s="96">
        <v>14.12</v>
      </c>
      <c r="E96" s="96">
        <v>19.3</v>
      </c>
      <c r="F96" s="96">
        <v>151.6</v>
      </c>
      <c r="G96" s="96">
        <v>152.9</v>
      </c>
      <c r="M96" s="145">
        <v>0.46111111111111108</v>
      </c>
    </row>
    <row r="97" spans="1:13" x14ac:dyDescent="0.25">
      <c r="A97" s="97">
        <v>43053.46601851852</v>
      </c>
      <c r="B97" s="132" t="str">
        <f t="shared" si="1"/>
        <v>11:11:04</v>
      </c>
      <c r="C97" s="125">
        <v>43053.46597222222</v>
      </c>
      <c r="D97" s="96">
        <v>14.03</v>
      </c>
      <c r="E97" s="96">
        <v>19.2</v>
      </c>
      <c r="F97" s="96">
        <v>151.4</v>
      </c>
      <c r="G97" s="96">
        <v>150.30000000000001</v>
      </c>
      <c r="M97" s="145">
        <v>0.46180555555555558</v>
      </c>
    </row>
    <row r="98" spans="1:13" x14ac:dyDescent="0.25">
      <c r="A98" s="97">
        <v>43053.46671296296</v>
      </c>
      <c r="B98" s="132" t="str">
        <f t="shared" si="1"/>
        <v>11:12:04</v>
      </c>
      <c r="C98" s="125">
        <v>43053.46666666666</v>
      </c>
      <c r="D98" s="96">
        <v>14.03</v>
      </c>
      <c r="E98" s="96">
        <v>19.2</v>
      </c>
      <c r="F98" s="96">
        <v>149.30000000000001</v>
      </c>
      <c r="G98" s="96">
        <v>148.6</v>
      </c>
      <c r="M98" s="145">
        <v>0.46249999999999997</v>
      </c>
    </row>
    <row r="99" spans="1:13" x14ac:dyDescent="0.25">
      <c r="A99" s="97">
        <v>43053.467407407406</v>
      </c>
      <c r="B99" s="132" t="str">
        <f t="shared" si="1"/>
        <v>11:13:04</v>
      </c>
      <c r="C99" s="125">
        <v>43053.467361111107</v>
      </c>
      <c r="D99" s="96">
        <v>13.99</v>
      </c>
      <c r="E99" s="96">
        <v>19.3</v>
      </c>
      <c r="F99" s="96">
        <v>146.69999999999999</v>
      </c>
      <c r="G99" s="96">
        <v>148.1</v>
      </c>
      <c r="M99" s="145">
        <v>0.46319444444444446</v>
      </c>
    </row>
    <row r="100" spans="1:13" x14ac:dyDescent="0.25">
      <c r="A100" s="97">
        <v>43053.468101851853</v>
      </c>
      <c r="B100" s="132" t="str">
        <f t="shared" si="1"/>
        <v>11:14:04</v>
      </c>
      <c r="C100" s="125">
        <v>43053.468055555553</v>
      </c>
      <c r="D100" s="96">
        <v>13.89</v>
      </c>
      <c r="E100" s="96">
        <v>19.3</v>
      </c>
      <c r="F100" s="96">
        <v>147.5</v>
      </c>
      <c r="G100" s="96">
        <v>146.9</v>
      </c>
      <c r="M100" s="145">
        <v>0.46388888888888885</v>
      </c>
    </row>
    <row r="101" spans="1:13" x14ac:dyDescent="0.25">
      <c r="A101" s="97">
        <v>43053.4687962963</v>
      </c>
      <c r="B101" s="132" t="str">
        <f t="shared" si="1"/>
        <v>11:15:04</v>
      </c>
      <c r="C101" s="125">
        <v>43053.46875</v>
      </c>
      <c r="D101" s="96">
        <v>13.83</v>
      </c>
      <c r="E101" s="96">
        <v>19.399999999999999</v>
      </c>
      <c r="F101" s="96">
        <v>146.5</v>
      </c>
      <c r="G101" s="96">
        <v>146.5</v>
      </c>
      <c r="M101" s="145">
        <v>0.46458333333333335</v>
      </c>
    </row>
    <row r="102" spans="1:13" x14ac:dyDescent="0.25">
      <c r="A102" s="97">
        <v>43053.469490740739</v>
      </c>
      <c r="B102" s="132" t="str">
        <f t="shared" si="1"/>
        <v>11:16:04</v>
      </c>
      <c r="C102" s="125">
        <v>43053.469444444439</v>
      </c>
      <c r="D102" s="96">
        <v>13.8</v>
      </c>
      <c r="E102" s="96">
        <v>19.5</v>
      </c>
      <c r="F102" s="96">
        <v>147.4</v>
      </c>
      <c r="G102" s="96">
        <v>147.19999999999999</v>
      </c>
      <c r="M102" s="145">
        <v>0.46527777777777773</v>
      </c>
    </row>
    <row r="103" spans="1:13" x14ac:dyDescent="0.25">
      <c r="A103" s="97">
        <v>43053.470185185186</v>
      </c>
      <c r="B103" s="132" t="str">
        <f t="shared" si="1"/>
        <v>11:17:04</v>
      </c>
      <c r="C103" s="125">
        <v>43053.470138888886</v>
      </c>
      <c r="D103" s="96">
        <v>13.83</v>
      </c>
      <c r="E103" s="96">
        <v>19.600000000000001</v>
      </c>
      <c r="F103" s="96">
        <v>148.4</v>
      </c>
      <c r="G103" s="96">
        <v>147.30000000000001</v>
      </c>
      <c r="M103" s="145">
        <v>0.46597222222222223</v>
      </c>
    </row>
    <row r="104" spans="1:13" x14ac:dyDescent="0.25">
      <c r="A104" s="97">
        <v>43053.470879629633</v>
      </c>
      <c r="B104" s="132" t="str">
        <f t="shared" si="1"/>
        <v>11:18:04</v>
      </c>
      <c r="C104" s="125">
        <v>43053.470833333333</v>
      </c>
      <c r="D104" s="96">
        <v>13.76</v>
      </c>
      <c r="E104" s="96">
        <v>19.7</v>
      </c>
      <c r="F104" s="96">
        <v>148.1</v>
      </c>
      <c r="G104" s="96">
        <v>148.5</v>
      </c>
      <c r="M104" s="145">
        <v>0.46666666666666667</v>
      </c>
    </row>
    <row r="105" spans="1:13" x14ac:dyDescent="0.25">
      <c r="A105" s="97">
        <v>43053.471574074072</v>
      </c>
      <c r="B105" s="132" t="str">
        <f t="shared" si="1"/>
        <v>11:19:04</v>
      </c>
      <c r="C105" s="125">
        <v>43053.471527777772</v>
      </c>
      <c r="D105" s="96">
        <v>13.83</v>
      </c>
      <c r="E105" s="96">
        <v>20</v>
      </c>
      <c r="F105" s="96">
        <v>148.6</v>
      </c>
      <c r="G105" s="96">
        <v>149.9</v>
      </c>
      <c r="M105" s="145">
        <v>0.46736111111111112</v>
      </c>
    </row>
    <row r="106" spans="1:13" x14ac:dyDescent="0.25">
      <c r="A106" s="97">
        <v>43053.472268518519</v>
      </c>
      <c r="B106" s="132" t="str">
        <f t="shared" si="1"/>
        <v>11:20:04</v>
      </c>
      <c r="C106" s="125">
        <v>43053.472222222219</v>
      </c>
      <c r="D106" s="96">
        <v>13.83</v>
      </c>
      <c r="E106" s="96">
        <v>20.100000000000001</v>
      </c>
      <c r="F106" s="96">
        <v>151.5</v>
      </c>
      <c r="G106" s="96">
        <v>150.30000000000001</v>
      </c>
      <c r="M106" s="145">
        <v>0.46805555555555556</v>
      </c>
    </row>
    <row r="107" spans="1:13" x14ac:dyDescent="0.25">
      <c r="A107" s="97">
        <v>43053.472962962966</v>
      </c>
      <c r="B107" s="132" t="str">
        <f t="shared" si="1"/>
        <v>11:21:04</v>
      </c>
      <c r="C107" s="125">
        <v>43053.472916666666</v>
      </c>
      <c r="D107" s="96">
        <v>13.83</v>
      </c>
      <c r="E107" s="96">
        <v>20</v>
      </c>
      <c r="F107" s="96">
        <v>152.19999999999999</v>
      </c>
      <c r="G107" s="96">
        <v>150.9</v>
      </c>
      <c r="M107" s="145">
        <v>0.46875</v>
      </c>
    </row>
    <row r="108" spans="1:13" x14ac:dyDescent="0.25">
      <c r="A108" s="97">
        <v>43053.473657407405</v>
      </c>
      <c r="B108" s="132" t="str">
        <f t="shared" si="1"/>
        <v>11:22:04</v>
      </c>
      <c r="C108" s="125">
        <v>43053.473611111105</v>
      </c>
      <c r="D108" s="96">
        <v>13.76</v>
      </c>
      <c r="E108" s="96">
        <v>19.899999999999999</v>
      </c>
      <c r="F108" s="96">
        <v>150.6</v>
      </c>
      <c r="G108" s="96">
        <v>152.19999999999999</v>
      </c>
      <c r="M108" s="145">
        <v>0.46944444444444444</v>
      </c>
    </row>
    <row r="109" spans="1:13" x14ac:dyDescent="0.25">
      <c r="A109" s="97">
        <v>43053.474351851852</v>
      </c>
      <c r="B109" s="132" t="str">
        <f t="shared" si="1"/>
        <v>11:23:04</v>
      </c>
      <c r="C109" s="125">
        <v>43053.474305555552</v>
      </c>
      <c r="D109" s="96">
        <v>13.73</v>
      </c>
      <c r="E109" s="96">
        <v>20</v>
      </c>
      <c r="F109" s="96">
        <v>152.1</v>
      </c>
      <c r="G109" s="96">
        <v>152.4</v>
      </c>
      <c r="M109" s="145">
        <v>0.47013888888888888</v>
      </c>
    </row>
    <row r="110" spans="1:13" x14ac:dyDescent="0.25">
      <c r="A110" s="97">
        <v>43053.475046296298</v>
      </c>
      <c r="B110" s="132" t="str">
        <f t="shared" si="1"/>
        <v>11:24:04</v>
      </c>
      <c r="C110" s="125">
        <v>43053.474999999999</v>
      </c>
      <c r="D110" s="96">
        <v>13.8</v>
      </c>
      <c r="E110" s="96">
        <v>19.899999999999999</v>
      </c>
      <c r="F110" s="96">
        <v>152.4</v>
      </c>
      <c r="G110" s="96">
        <v>152.9</v>
      </c>
      <c r="M110" s="145">
        <v>0.47083333333333333</v>
      </c>
    </row>
    <row r="111" spans="1:13" x14ac:dyDescent="0.25">
      <c r="A111" s="97">
        <v>43053.475740740738</v>
      </c>
      <c r="B111" s="132" t="str">
        <f t="shared" si="1"/>
        <v>11:25:04</v>
      </c>
      <c r="C111" s="125">
        <v>43053.475694444438</v>
      </c>
      <c r="D111" s="96">
        <v>13.83</v>
      </c>
      <c r="E111" s="96">
        <v>19.899999999999999</v>
      </c>
      <c r="F111" s="96">
        <v>152.30000000000001</v>
      </c>
      <c r="G111" s="96">
        <v>152.6</v>
      </c>
      <c r="M111" s="145">
        <v>0.47152777777777777</v>
      </c>
    </row>
    <row r="112" spans="1:13" x14ac:dyDescent="0.25">
      <c r="A112" s="97">
        <v>43053.476435185185</v>
      </c>
      <c r="B112" s="132" t="str">
        <f t="shared" si="1"/>
        <v>11:26:04</v>
      </c>
      <c r="C112" s="125">
        <v>43053.476388888885</v>
      </c>
      <c r="D112" s="96">
        <v>13.83</v>
      </c>
      <c r="E112" s="96">
        <v>19.8</v>
      </c>
      <c r="F112" s="96">
        <v>153.5</v>
      </c>
      <c r="G112" s="96">
        <v>154.4</v>
      </c>
      <c r="M112" s="145">
        <v>0.47222222222222221</v>
      </c>
    </row>
    <row r="113" spans="1:13" x14ac:dyDescent="0.25">
      <c r="A113" s="97">
        <v>43053.477129629631</v>
      </c>
      <c r="B113" s="132" t="str">
        <f t="shared" si="1"/>
        <v>11:27:04</v>
      </c>
      <c r="C113" s="125">
        <v>43053.477083333331</v>
      </c>
      <c r="D113" s="96">
        <v>13.75</v>
      </c>
      <c r="E113" s="96">
        <v>19.8</v>
      </c>
      <c r="F113" s="96">
        <v>154.69999999999999</v>
      </c>
      <c r="G113" s="96">
        <v>154.9</v>
      </c>
      <c r="M113" s="145">
        <v>0.47291666666666665</v>
      </c>
    </row>
    <row r="114" spans="1:13" x14ac:dyDescent="0.25">
      <c r="A114" s="97">
        <v>43053.477824074071</v>
      </c>
      <c r="B114" s="132" t="str">
        <f t="shared" si="1"/>
        <v>11:28:04</v>
      </c>
      <c r="C114" s="125">
        <v>43053.477777777771</v>
      </c>
      <c r="D114" s="96">
        <v>13.67</v>
      </c>
      <c r="E114" s="96">
        <v>20</v>
      </c>
      <c r="F114" s="96">
        <v>155.1</v>
      </c>
      <c r="G114" s="96">
        <v>154.6</v>
      </c>
      <c r="M114" s="145">
        <v>0.47361111111111109</v>
      </c>
    </row>
    <row r="115" spans="1:13" x14ac:dyDescent="0.25">
      <c r="A115" s="97">
        <v>43053.478518518517</v>
      </c>
      <c r="B115" s="132" t="str">
        <f t="shared" si="1"/>
        <v>11:29:04</v>
      </c>
      <c r="C115" s="125">
        <v>43053.478472222218</v>
      </c>
      <c r="D115" s="96">
        <v>13.63</v>
      </c>
      <c r="E115" s="96">
        <v>19.899999999999999</v>
      </c>
      <c r="F115" s="96">
        <v>154.9</v>
      </c>
      <c r="G115" s="96">
        <v>154.80000000000001</v>
      </c>
      <c r="M115" s="145">
        <v>0.47430555555555554</v>
      </c>
    </row>
    <row r="116" spans="1:13" x14ac:dyDescent="0.25">
      <c r="A116" s="97">
        <v>43053.479212962964</v>
      </c>
      <c r="B116" s="132" t="str">
        <f t="shared" si="1"/>
        <v>11:30:04</v>
      </c>
      <c r="C116" s="125">
        <v>43053.479166666664</v>
      </c>
      <c r="D116" s="96">
        <v>13.69</v>
      </c>
      <c r="E116" s="96">
        <v>19.8</v>
      </c>
      <c r="F116" s="96">
        <v>156.19999999999999</v>
      </c>
      <c r="G116" s="96">
        <v>155.4</v>
      </c>
      <c r="M116" s="145">
        <v>0.47499999999999998</v>
      </c>
    </row>
    <row r="117" spans="1:13" x14ac:dyDescent="0.25">
      <c r="A117" s="97">
        <v>43053.479907407411</v>
      </c>
      <c r="B117" s="132" t="str">
        <f t="shared" si="1"/>
        <v>11:31:04</v>
      </c>
      <c r="C117" s="125">
        <v>43053.479861111111</v>
      </c>
      <c r="D117" s="96">
        <v>13.73</v>
      </c>
      <c r="E117" s="96">
        <v>19.7</v>
      </c>
      <c r="F117" s="96">
        <v>157.1</v>
      </c>
      <c r="G117" s="96">
        <v>156.80000000000001</v>
      </c>
      <c r="M117" s="145">
        <v>0.47569444444444442</v>
      </c>
    </row>
    <row r="118" spans="1:13" x14ac:dyDescent="0.25">
      <c r="A118" s="97">
        <v>43053.48060185185</v>
      </c>
      <c r="B118" s="132" t="str">
        <f t="shared" si="1"/>
        <v>11:32:04</v>
      </c>
      <c r="C118" s="125">
        <v>43053.48055555555</v>
      </c>
      <c r="D118" s="96">
        <v>13.7</v>
      </c>
      <c r="E118" s="96">
        <v>19.5</v>
      </c>
      <c r="F118" s="96">
        <v>158.4</v>
      </c>
      <c r="G118" s="96">
        <v>157.6</v>
      </c>
      <c r="M118" s="145">
        <v>0.47638888888888886</v>
      </c>
    </row>
    <row r="119" spans="1:13" x14ac:dyDescent="0.25">
      <c r="A119" s="97">
        <v>43053.481296296297</v>
      </c>
      <c r="B119" s="132" t="str">
        <f t="shared" si="1"/>
        <v>11:33:04</v>
      </c>
      <c r="C119" s="125">
        <v>43053.481249999997</v>
      </c>
      <c r="D119" s="96">
        <v>13.72</v>
      </c>
      <c r="E119" s="96">
        <v>19.399999999999999</v>
      </c>
      <c r="F119" s="96">
        <v>160.1</v>
      </c>
      <c r="G119" s="96">
        <v>159.19999999999999</v>
      </c>
      <c r="M119" s="145">
        <v>0.47708333333333336</v>
      </c>
    </row>
    <row r="120" spans="1:13" x14ac:dyDescent="0.25">
      <c r="A120" s="97">
        <v>43053.481990740744</v>
      </c>
      <c r="B120" s="132" t="str">
        <f t="shared" si="1"/>
        <v>11:34:04</v>
      </c>
      <c r="C120" s="125">
        <v>43053.481944444444</v>
      </c>
      <c r="D120" s="96">
        <v>13.77</v>
      </c>
      <c r="E120" s="96">
        <v>19</v>
      </c>
      <c r="F120" s="96">
        <v>159.1</v>
      </c>
      <c r="G120" s="96">
        <v>159.69999999999999</v>
      </c>
      <c r="M120" s="145">
        <v>0.47777777777777775</v>
      </c>
    </row>
    <row r="121" spans="1:13" x14ac:dyDescent="0.25">
      <c r="A121" s="97">
        <v>43053.482685185183</v>
      </c>
      <c r="B121" s="132" t="str">
        <f t="shared" si="1"/>
        <v>11:35:04</v>
      </c>
      <c r="C121" s="125">
        <v>43053.482638888883</v>
      </c>
      <c r="D121" s="96">
        <v>13.72</v>
      </c>
      <c r="E121" s="96">
        <v>19</v>
      </c>
      <c r="F121" s="96">
        <v>159.30000000000001</v>
      </c>
      <c r="G121" s="96">
        <v>160.19999999999999</v>
      </c>
      <c r="M121" s="145">
        <v>0.47847222222222224</v>
      </c>
    </row>
    <row r="122" spans="1:13" x14ac:dyDescent="0.25">
      <c r="A122" s="97">
        <v>43053.48337962963</v>
      </c>
      <c r="B122" s="132" t="str">
        <f t="shared" si="1"/>
        <v>11:36:04</v>
      </c>
      <c r="C122" s="125">
        <v>43053.48333333333</v>
      </c>
      <c r="D122" s="96">
        <v>13.69</v>
      </c>
      <c r="E122" s="96">
        <v>19.100000000000001</v>
      </c>
      <c r="F122" s="96">
        <v>160.69999999999999</v>
      </c>
      <c r="G122" s="96">
        <v>160.80000000000001</v>
      </c>
      <c r="M122" s="145">
        <v>0.47916666666666663</v>
      </c>
    </row>
    <row r="123" spans="1:13" x14ac:dyDescent="0.25">
      <c r="A123" s="97">
        <v>43053.484074074076</v>
      </c>
      <c r="B123" s="132" t="str">
        <f t="shared" si="1"/>
        <v>11:37:04</v>
      </c>
      <c r="C123" s="125">
        <v>43053.484027777777</v>
      </c>
      <c r="D123" s="96">
        <v>13.72</v>
      </c>
      <c r="E123" s="96">
        <v>19.100000000000001</v>
      </c>
      <c r="F123" s="96">
        <v>160.30000000000001</v>
      </c>
      <c r="G123" s="96">
        <v>161.19999999999999</v>
      </c>
      <c r="M123" s="145">
        <v>0.47986111111111113</v>
      </c>
    </row>
    <row r="124" spans="1:13" x14ac:dyDescent="0.25">
      <c r="A124" s="97">
        <v>43053.484768518516</v>
      </c>
      <c r="B124" s="132" t="str">
        <f t="shared" si="1"/>
        <v>11:38:04</v>
      </c>
      <c r="C124" s="125">
        <v>43053.484722222216</v>
      </c>
      <c r="D124" s="96">
        <v>13.69</v>
      </c>
      <c r="E124" s="96">
        <v>19.399999999999999</v>
      </c>
      <c r="F124" s="96">
        <v>163.19999999999999</v>
      </c>
      <c r="G124" s="96">
        <v>162.19999999999999</v>
      </c>
      <c r="M124" s="145">
        <v>0.48055555555555551</v>
      </c>
    </row>
    <row r="125" spans="1:13" x14ac:dyDescent="0.25">
      <c r="A125" s="97">
        <v>43053.485462962963</v>
      </c>
      <c r="B125" s="132" t="str">
        <f t="shared" si="1"/>
        <v>11:39:04</v>
      </c>
      <c r="C125" s="125">
        <v>43053.485416666663</v>
      </c>
      <c r="D125" s="96">
        <v>13.63</v>
      </c>
      <c r="E125" s="96">
        <v>19.600000000000001</v>
      </c>
      <c r="F125" s="96">
        <v>163.19999999999999</v>
      </c>
      <c r="G125" s="96">
        <v>162.30000000000001</v>
      </c>
      <c r="M125" s="145">
        <v>0.48125000000000001</v>
      </c>
    </row>
    <row r="126" spans="1:13" x14ac:dyDescent="0.25">
      <c r="A126" s="97">
        <v>43053.486157407409</v>
      </c>
      <c r="B126" s="132" t="str">
        <f t="shared" si="1"/>
        <v>11:40:04</v>
      </c>
      <c r="C126" s="125">
        <v>43053.486111111109</v>
      </c>
      <c r="D126" s="96">
        <v>13.63</v>
      </c>
      <c r="E126" s="96">
        <v>19.7</v>
      </c>
      <c r="F126" s="96">
        <v>162.5</v>
      </c>
      <c r="G126" s="96">
        <v>161.5</v>
      </c>
      <c r="M126" s="145">
        <v>0.4819444444444444</v>
      </c>
    </row>
    <row r="127" spans="1:13" x14ac:dyDescent="0.25">
      <c r="A127" s="97">
        <v>43053.486851851849</v>
      </c>
      <c r="B127" s="132" t="str">
        <f t="shared" si="1"/>
        <v>11:41:04</v>
      </c>
      <c r="C127" s="125">
        <v>43053.486805555549</v>
      </c>
      <c r="D127" s="96">
        <v>13.63</v>
      </c>
      <c r="E127" s="96">
        <v>19.5</v>
      </c>
      <c r="F127" s="96">
        <v>162.1</v>
      </c>
      <c r="G127" s="96">
        <v>162.9</v>
      </c>
      <c r="M127" s="145">
        <v>0.4826388888888889</v>
      </c>
    </row>
    <row r="128" spans="1:13" x14ac:dyDescent="0.25">
      <c r="A128" s="97">
        <v>43053.487546296295</v>
      </c>
      <c r="B128" s="132" t="str">
        <f t="shared" si="1"/>
        <v>11:42:04</v>
      </c>
      <c r="C128" s="125">
        <v>43053.487499999996</v>
      </c>
      <c r="D128" s="96">
        <v>13.64</v>
      </c>
      <c r="E128" s="96">
        <v>19.399999999999999</v>
      </c>
      <c r="F128" s="96">
        <v>163.6</v>
      </c>
      <c r="G128" s="96">
        <v>163.69999999999999</v>
      </c>
      <c r="M128" s="145">
        <v>0.48333333333333328</v>
      </c>
    </row>
    <row r="129" spans="1:13" x14ac:dyDescent="0.25">
      <c r="A129" s="97">
        <v>43053.488240740742</v>
      </c>
      <c r="B129" s="132" t="str">
        <f t="shared" si="1"/>
        <v>11:43:04</v>
      </c>
      <c r="C129" s="125">
        <v>43053.488194444442</v>
      </c>
      <c r="D129" s="96">
        <v>13.67</v>
      </c>
      <c r="E129" s="96">
        <v>19.100000000000001</v>
      </c>
      <c r="F129" s="96">
        <v>165.5</v>
      </c>
      <c r="G129" s="96">
        <v>162.6</v>
      </c>
      <c r="M129" s="145">
        <v>0.48402777777777778</v>
      </c>
    </row>
    <row r="130" spans="1:13" x14ac:dyDescent="0.25">
      <c r="A130" s="97">
        <v>43053.488935185182</v>
      </c>
      <c r="B130" s="132" t="str">
        <f t="shared" ref="B130:B193" si="2">IF(HOUR(A130)&lt;1,"0"&amp;HOUR(A130),HOUR(A130))&amp;":"&amp;IF(MINUTE(A130)&lt;10,"0"&amp;MINUTE(A130),MINUTE(A130))&amp;":"&amp;IF(SECOND(A130)&lt;10,"0"&amp;SECOND(A130),SECOND(A130))</f>
        <v>11:44:04</v>
      </c>
      <c r="C130" s="125">
        <v>43053.488888888882</v>
      </c>
      <c r="D130" s="96">
        <v>13.63</v>
      </c>
      <c r="E130" s="96">
        <v>18.8</v>
      </c>
      <c r="F130" s="96">
        <v>165.2</v>
      </c>
      <c r="G130" s="96">
        <v>162.9</v>
      </c>
      <c r="M130" s="145">
        <v>0.48472222222222217</v>
      </c>
    </row>
    <row r="131" spans="1:13" x14ac:dyDescent="0.25">
      <c r="A131" s="97">
        <v>43053.489629629628</v>
      </c>
      <c r="B131" s="132" t="str">
        <f t="shared" si="2"/>
        <v>11:45:04</v>
      </c>
      <c r="C131" s="125">
        <v>43053.489583333328</v>
      </c>
      <c r="D131" s="96">
        <v>13.62</v>
      </c>
      <c r="E131" s="96">
        <v>18.600000000000001</v>
      </c>
      <c r="F131" s="96">
        <v>165</v>
      </c>
      <c r="G131" s="96">
        <v>163.9</v>
      </c>
      <c r="M131" s="145">
        <v>0.48541666666666666</v>
      </c>
    </row>
    <row r="132" spans="1:13" x14ac:dyDescent="0.25">
      <c r="A132" s="97">
        <v>43053.490324074075</v>
      </c>
      <c r="B132" s="132" t="str">
        <f t="shared" si="2"/>
        <v>11:46:04</v>
      </c>
      <c r="C132" s="125">
        <v>43053.490277777775</v>
      </c>
      <c r="D132" s="96">
        <v>13.57</v>
      </c>
      <c r="E132" s="96">
        <v>18.5</v>
      </c>
      <c r="F132" s="96">
        <v>164.4</v>
      </c>
      <c r="G132" s="96">
        <v>164.5</v>
      </c>
      <c r="M132" s="145">
        <v>0.48611111111111105</v>
      </c>
    </row>
    <row r="133" spans="1:13" x14ac:dyDescent="0.25">
      <c r="A133" s="97">
        <v>43053.491018518522</v>
      </c>
      <c r="B133" s="132" t="str">
        <f t="shared" si="2"/>
        <v>11:47:04</v>
      </c>
      <c r="C133" s="125">
        <v>43053.490972222222</v>
      </c>
      <c r="D133" s="96">
        <v>13.62</v>
      </c>
      <c r="E133" s="96">
        <v>18.3</v>
      </c>
      <c r="F133" s="96">
        <v>163.6</v>
      </c>
      <c r="G133" s="96">
        <v>165.1</v>
      </c>
      <c r="M133" s="145">
        <v>0.48680555555555555</v>
      </c>
    </row>
    <row r="134" spans="1:13" x14ac:dyDescent="0.25">
      <c r="A134" s="97">
        <v>43053.491712962961</v>
      </c>
      <c r="B134" s="132" t="str">
        <f t="shared" si="2"/>
        <v>11:48:04</v>
      </c>
      <c r="C134" s="125">
        <v>43053.491666666661</v>
      </c>
      <c r="D134" s="96">
        <v>13.58</v>
      </c>
      <c r="E134" s="96">
        <v>18.3</v>
      </c>
      <c r="F134" s="96">
        <v>165.7</v>
      </c>
      <c r="G134" s="96">
        <v>165.6</v>
      </c>
      <c r="M134" s="145">
        <v>0.48750000000000004</v>
      </c>
    </row>
    <row r="135" spans="1:13" x14ac:dyDescent="0.25">
      <c r="A135" s="97">
        <v>43053.492407407408</v>
      </c>
      <c r="B135" s="132" t="str">
        <f t="shared" si="2"/>
        <v>11:49:04</v>
      </c>
      <c r="C135" s="125">
        <v>43053.492361111108</v>
      </c>
      <c r="D135" s="96">
        <v>13.55</v>
      </c>
      <c r="E135" s="96">
        <v>18.3</v>
      </c>
      <c r="F135" s="96">
        <v>168</v>
      </c>
      <c r="G135" s="96">
        <v>165.8</v>
      </c>
      <c r="M135" s="145">
        <v>0.48819444444444443</v>
      </c>
    </row>
    <row r="136" spans="1:13" x14ac:dyDescent="0.25">
      <c r="A136" s="97">
        <v>43053.493101851855</v>
      </c>
      <c r="B136" s="132" t="str">
        <f t="shared" si="2"/>
        <v>11:50:04</v>
      </c>
      <c r="C136" s="125">
        <v>43053.493055555555</v>
      </c>
      <c r="D136" s="96">
        <v>13.53</v>
      </c>
      <c r="E136" s="96">
        <v>18.2</v>
      </c>
      <c r="F136" s="96">
        <v>166.9</v>
      </c>
      <c r="G136" s="96">
        <v>166.6</v>
      </c>
      <c r="M136" s="145">
        <v>0.48888888888888893</v>
      </c>
    </row>
    <row r="137" spans="1:13" x14ac:dyDescent="0.25">
      <c r="A137" s="97">
        <v>43053.493796296294</v>
      </c>
      <c r="B137" s="132" t="str">
        <f t="shared" si="2"/>
        <v>11:51:04</v>
      </c>
      <c r="C137" s="125">
        <v>43053.493749999994</v>
      </c>
      <c r="D137" s="96">
        <v>13.55</v>
      </c>
      <c r="E137" s="96">
        <v>17.899999999999999</v>
      </c>
      <c r="F137" s="96">
        <v>167.3</v>
      </c>
      <c r="G137" s="96">
        <v>167.3</v>
      </c>
      <c r="M137" s="145">
        <v>0.48958333333333331</v>
      </c>
    </row>
    <row r="138" spans="1:13" x14ac:dyDescent="0.25">
      <c r="A138" s="97">
        <v>43053.494490740741</v>
      </c>
      <c r="B138" s="132" t="str">
        <f t="shared" si="2"/>
        <v>11:52:04</v>
      </c>
      <c r="C138" s="125">
        <v>43053.494444444441</v>
      </c>
      <c r="D138" s="96">
        <v>13.54</v>
      </c>
      <c r="E138" s="96">
        <v>18</v>
      </c>
      <c r="F138" s="96">
        <v>168.8</v>
      </c>
      <c r="G138" s="96">
        <v>168.4</v>
      </c>
      <c r="M138" s="145">
        <v>0.49027777777777781</v>
      </c>
    </row>
    <row r="139" spans="1:13" x14ac:dyDescent="0.25">
      <c r="A139" s="97">
        <v>43053.495185185187</v>
      </c>
      <c r="B139" s="132" t="str">
        <f t="shared" si="2"/>
        <v>11:53:04</v>
      </c>
      <c r="C139" s="125">
        <v>43053.495138888888</v>
      </c>
      <c r="D139" s="96">
        <v>13.53</v>
      </c>
      <c r="E139" s="96">
        <v>18.100000000000001</v>
      </c>
      <c r="F139" s="96">
        <v>167.5</v>
      </c>
      <c r="G139" s="96">
        <v>168</v>
      </c>
      <c r="M139" s="145">
        <v>0.4909722222222222</v>
      </c>
    </row>
    <row r="140" spans="1:13" x14ac:dyDescent="0.25">
      <c r="A140" s="97">
        <v>43053.495879629627</v>
      </c>
      <c r="B140" s="132" t="str">
        <f t="shared" si="2"/>
        <v>11:54:04</v>
      </c>
      <c r="C140" s="125">
        <v>43053.495833333327</v>
      </c>
      <c r="D140" s="96">
        <v>13.53</v>
      </c>
      <c r="E140" s="96">
        <v>17.899999999999999</v>
      </c>
      <c r="F140" s="96">
        <v>169.6</v>
      </c>
      <c r="G140" s="96">
        <v>167.6</v>
      </c>
      <c r="M140" s="145">
        <v>0.4916666666666667</v>
      </c>
    </row>
    <row r="141" spans="1:13" x14ac:dyDescent="0.25">
      <c r="A141" s="97">
        <v>43053.496574074074</v>
      </c>
      <c r="B141" s="132" t="str">
        <f t="shared" si="2"/>
        <v>11:55:04</v>
      </c>
      <c r="C141" s="125">
        <v>43053.496527777774</v>
      </c>
      <c r="D141" s="96">
        <v>13.54</v>
      </c>
      <c r="E141" s="96">
        <v>17.899999999999999</v>
      </c>
      <c r="F141" s="96">
        <v>170.5</v>
      </c>
      <c r="G141" s="96">
        <v>168.3</v>
      </c>
      <c r="M141" s="145">
        <v>0.49236111111111108</v>
      </c>
    </row>
    <row r="142" spans="1:13" x14ac:dyDescent="0.25">
      <c r="A142" s="97">
        <v>43053.49726851852</v>
      </c>
      <c r="B142" s="132" t="str">
        <f t="shared" si="2"/>
        <v>11:56:04</v>
      </c>
      <c r="C142" s="125">
        <v>43053.49722222222</v>
      </c>
      <c r="D142" s="96">
        <v>13.67</v>
      </c>
      <c r="E142" s="96">
        <v>17.8</v>
      </c>
      <c r="F142" s="96">
        <v>168.8</v>
      </c>
      <c r="G142" s="96">
        <v>168.7</v>
      </c>
      <c r="M142" s="145">
        <v>0.49305555555555558</v>
      </c>
    </row>
    <row r="143" spans="1:13" x14ac:dyDescent="0.25">
      <c r="A143" s="97">
        <v>43053.49796296296</v>
      </c>
      <c r="B143" s="132" t="str">
        <f t="shared" si="2"/>
        <v>11:57:04</v>
      </c>
      <c r="C143" s="125">
        <v>43053.49791666666</v>
      </c>
      <c r="D143" s="96">
        <v>13.73</v>
      </c>
      <c r="E143" s="96">
        <v>17.5</v>
      </c>
      <c r="F143" s="96">
        <v>170.3</v>
      </c>
      <c r="G143" s="96">
        <v>168.6</v>
      </c>
      <c r="M143" s="145">
        <v>0.49374999999999997</v>
      </c>
    </row>
    <row r="144" spans="1:13" x14ac:dyDescent="0.25">
      <c r="A144" s="97">
        <v>43053.498657407406</v>
      </c>
      <c r="B144" s="132" t="str">
        <f t="shared" si="2"/>
        <v>11:58:04</v>
      </c>
      <c r="C144" s="125">
        <v>43053.498611111107</v>
      </c>
      <c r="D144" s="96">
        <v>13.67</v>
      </c>
      <c r="E144" s="96">
        <v>17.5</v>
      </c>
      <c r="F144" s="96">
        <v>171.1</v>
      </c>
      <c r="G144" s="96">
        <v>168.7</v>
      </c>
      <c r="M144" s="145">
        <v>0.49444444444444446</v>
      </c>
    </row>
    <row r="145" spans="1:13" x14ac:dyDescent="0.25">
      <c r="A145" s="97">
        <v>43053.499351851853</v>
      </c>
      <c r="B145" s="132" t="str">
        <f t="shared" si="2"/>
        <v>11:59:04</v>
      </c>
      <c r="C145" s="125">
        <v>43053.499305555553</v>
      </c>
      <c r="D145" s="96">
        <v>13.73</v>
      </c>
      <c r="E145" s="96">
        <v>17.5</v>
      </c>
      <c r="F145" s="96">
        <v>170.9</v>
      </c>
      <c r="G145" s="96">
        <v>169.9</v>
      </c>
      <c r="M145" s="145">
        <v>0.49513888888888885</v>
      </c>
    </row>
    <row r="146" spans="1:13" x14ac:dyDescent="0.25">
      <c r="A146" s="97">
        <v>43053.5000462963</v>
      </c>
      <c r="B146" s="132" t="str">
        <f t="shared" si="2"/>
        <v>12:00:04</v>
      </c>
      <c r="C146" s="125">
        <v>43053.5</v>
      </c>
      <c r="D146" s="96">
        <v>13.73</v>
      </c>
      <c r="E146" s="96">
        <v>17.399999999999999</v>
      </c>
      <c r="F146" s="96">
        <v>169</v>
      </c>
      <c r="G146" s="96">
        <v>168.4</v>
      </c>
      <c r="M146" s="145">
        <v>0.49583333333333329</v>
      </c>
    </row>
    <row r="147" spans="1:13" x14ac:dyDescent="0.25">
      <c r="A147" s="97">
        <v>43053.500740740739</v>
      </c>
      <c r="B147" s="132" t="str">
        <f t="shared" si="2"/>
        <v>12:01:04</v>
      </c>
      <c r="C147" s="125">
        <v>43053.500694444439</v>
      </c>
      <c r="D147" s="96">
        <v>13.73</v>
      </c>
      <c r="E147" s="96">
        <v>17.3</v>
      </c>
      <c r="F147" s="96">
        <v>167.7</v>
      </c>
      <c r="G147" s="96">
        <v>167.1</v>
      </c>
      <c r="M147" s="145">
        <v>0.49652777777777773</v>
      </c>
    </row>
    <row r="148" spans="1:13" x14ac:dyDescent="0.25">
      <c r="A148" s="97">
        <v>43053.501435185186</v>
      </c>
      <c r="B148" s="132" t="str">
        <f t="shared" si="2"/>
        <v>12:02:04</v>
      </c>
      <c r="C148" s="125">
        <v>43053.501388888886</v>
      </c>
      <c r="D148" s="96">
        <v>13.78</v>
      </c>
      <c r="E148" s="96">
        <v>17.399999999999999</v>
      </c>
      <c r="F148" s="96">
        <v>168.5</v>
      </c>
      <c r="G148" s="96">
        <v>167.5</v>
      </c>
      <c r="M148" s="145">
        <v>0.49722222222222218</v>
      </c>
    </row>
    <row r="149" spans="1:13" x14ac:dyDescent="0.25">
      <c r="A149" s="97">
        <v>43053.502129629633</v>
      </c>
      <c r="B149" s="132" t="str">
        <f t="shared" si="2"/>
        <v>12:03:04</v>
      </c>
      <c r="C149" s="125">
        <v>43053.502083333333</v>
      </c>
      <c r="D149" s="96">
        <v>13.93</v>
      </c>
      <c r="E149" s="96">
        <v>17.3</v>
      </c>
      <c r="F149" s="96">
        <v>168.3</v>
      </c>
      <c r="G149" s="96">
        <v>165.7</v>
      </c>
      <c r="M149" s="145">
        <v>0.49791666666666673</v>
      </c>
    </row>
    <row r="150" spans="1:13" x14ac:dyDescent="0.25">
      <c r="A150" s="97">
        <v>43053.502824074072</v>
      </c>
      <c r="B150" s="132" t="str">
        <f t="shared" si="2"/>
        <v>12:04:04</v>
      </c>
      <c r="C150" s="125">
        <v>43053.502777777772</v>
      </c>
      <c r="D150" s="96">
        <v>14.02</v>
      </c>
      <c r="E150" s="96">
        <v>16.8</v>
      </c>
      <c r="F150" s="96">
        <v>164.2</v>
      </c>
      <c r="G150" s="96">
        <v>165</v>
      </c>
      <c r="M150" s="145">
        <v>0.49861111111111106</v>
      </c>
    </row>
    <row r="151" spans="1:13" x14ac:dyDescent="0.25">
      <c r="A151" s="97">
        <v>43053.503518518519</v>
      </c>
      <c r="B151" s="132" t="str">
        <f t="shared" si="2"/>
        <v>12:05:04</v>
      </c>
      <c r="C151" s="125">
        <v>43053.503472222219</v>
      </c>
      <c r="D151" s="96">
        <v>14.02</v>
      </c>
      <c r="E151" s="96">
        <v>16.7</v>
      </c>
      <c r="F151" s="96">
        <v>164.3</v>
      </c>
      <c r="G151" s="96">
        <v>163.80000000000001</v>
      </c>
      <c r="M151" s="145">
        <v>0.49930555555555561</v>
      </c>
    </row>
    <row r="152" spans="1:13" x14ac:dyDescent="0.25">
      <c r="A152" s="97">
        <v>43053.504212962966</v>
      </c>
      <c r="B152" s="132" t="str">
        <f t="shared" si="2"/>
        <v>12:06:04</v>
      </c>
      <c r="C152" s="125">
        <v>43053.504166666666</v>
      </c>
      <c r="D152" s="96">
        <v>13.93</v>
      </c>
      <c r="E152" s="96">
        <v>16.8</v>
      </c>
      <c r="F152" s="96">
        <v>162.1</v>
      </c>
      <c r="G152" s="96">
        <v>161.4</v>
      </c>
      <c r="M152" s="145">
        <v>0.49999999999999994</v>
      </c>
    </row>
    <row r="153" spans="1:13" x14ac:dyDescent="0.25">
      <c r="A153" s="97">
        <v>43053.504907407405</v>
      </c>
      <c r="B153" s="132" t="str">
        <f t="shared" si="2"/>
        <v>12:07:04</v>
      </c>
      <c r="C153" s="125">
        <v>43053.504861111105</v>
      </c>
      <c r="D153" s="96">
        <v>13.86</v>
      </c>
      <c r="E153" s="96">
        <v>16.8</v>
      </c>
      <c r="F153" s="96">
        <v>161.5</v>
      </c>
      <c r="G153" s="96">
        <v>160.30000000000001</v>
      </c>
      <c r="M153" s="145">
        <v>0.50069444444444455</v>
      </c>
    </row>
    <row r="154" spans="1:13" x14ac:dyDescent="0.25">
      <c r="A154" s="97">
        <v>43053.505601851852</v>
      </c>
      <c r="B154" s="132" t="str">
        <f t="shared" si="2"/>
        <v>12:08:04</v>
      </c>
      <c r="C154" s="125">
        <v>43053.505555555552</v>
      </c>
      <c r="D154" s="96">
        <v>13.73</v>
      </c>
      <c r="E154" s="96">
        <v>16.8</v>
      </c>
      <c r="F154" s="96">
        <v>158.19999999999999</v>
      </c>
      <c r="G154" s="96">
        <v>157.69999999999999</v>
      </c>
      <c r="M154" s="145">
        <v>0.50138888888888888</v>
      </c>
    </row>
    <row r="155" spans="1:13" x14ac:dyDescent="0.25">
      <c r="A155" s="97">
        <v>43053.506296296298</v>
      </c>
      <c r="B155" s="132" t="str">
        <f t="shared" si="2"/>
        <v>12:09:04</v>
      </c>
      <c r="C155" s="125">
        <v>43053.506249999999</v>
      </c>
      <c r="D155" s="96">
        <v>13.65</v>
      </c>
      <c r="E155" s="96">
        <v>16.8</v>
      </c>
      <c r="F155" s="96">
        <v>159.30000000000001</v>
      </c>
      <c r="G155" s="96">
        <v>157</v>
      </c>
      <c r="M155" s="145">
        <v>0.50208333333333344</v>
      </c>
    </row>
    <row r="156" spans="1:13" x14ac:dyDescent="0.25">
      <c r="A156" s="97">
        <v>43053.506990740738</v>
      </c>
      <c r="B156" s="132" t="str">
        <f t="shared" si="2"/>
        <v>12:10:04</v>
      </c>
      <c r="C156" s="125">
        <v>43053.506944444438</v>
      </c>
      <c r="D156" s="96">
        <v>13.63</v>
      </c>
      <c r="E156" s="96">
        <v>17</v>
      </c>
      <c r="F156" s="96">
        <v>158.5</v>
      </c>
      <c r="G156" s="96">
        <v>156.9</v>
      </c>
      <c r="M156" s="145">
        <v>0.50277777777777777</v>
      </c>
    </row>
    <row r="157" spans="1:13" x14ac:dyDescent="0.25">
      <c r="A157" s="97">
        <v>43053.507685185185</v>
      </c>
      <c r="B157" s="132" t="str">
        <f t="shared" si="2"/>
        <v>12:11:04</v>
      </c>
      <c r="C157" s="125">
        <v>43053.507638888885</v>
      </c>
      <c r="D157" s="96">
        <v>13.63</v>
      </c>
      <c r="E157" s="96">
        <v>17</v>
      </c>
      <c r="F157" s="96">
        <v>158.69999999999999</v>
      </c>
      <c r="G157" s="96">
        <v>157.4</v>
      </c>
      <c r="M157" s="145">
        <v>0.50347222222222232</v>
      </c>
    </row>
    <row r="158" spans="1:13" x14ac:dyDescent="0.25">
      <c r="A158" s="97">
        <v>43053.508379629631</v>
      </c>
      <c r="B158" s="132" t="str">
        <f t="shared" si="2"/>
        <v>12:12:04</v>
      </c>
      <c r="C158" s="125">
        <v>43053.508333333331</v>
      </c>
      <c r="D158" s="96">
        <v>13.63</v>
      </c>
      <c r="E158" s="96">
        <v>17</v>
      </c>
      <c r="F158" s="96">
        <v>158.9</v>
      </c>
      <c r="G158" s="96">
        <v>158.69999999999999</v>
      </c>
      <c r="M158" s="145">
        <v>0.50416666666666665</v>
      </c>
    </row>
    <row r="159" spans="1:13" x14ac:dyDescent="0.25">
      <c r="A159" s="97">
        <v>43053.509074074071</v>
      </c>
      <c r="B159" s="132" t="str">
        <f t="shared" si="2"/>
        <v>12:13:04</v>
      </c>
      <c r="C159" s="125">
        <v>43053.509027777771</v>
      </c>
      <c r="D159" s="96">
        <v>13.63</v>
      </c>
      <c r="E159" s="96">
        <v>16.899999999999999</v>
      </c>
      <c r="F159" s="96">
        <v>161.69999999999999</v>
      </c>
      <c r="G159" s="96">
        <v>159.69999999999999</v>
      </c>
      <c r="M159" s="145">
        <v>0.5048611111111112</v>
      </c>
    </row>
    <row r="160" spans="1:13" x14ac:dyDescent="0.25">
      <c r="A160" s="97">
        <v>43053.509768518517</v>
      </c>
      <c r="B160" s="132" t="str">
        <f t="shared" si="2"/>
        <v>12:14:04</v>
      </c>
      <c r="C160" s="125">
        <v>43053.509722222218</v>
      </c>
      <c r="D160" s="96">
        <v>13.64</v>
      </c>
      <c r="E160" s="96">
        <v>16.8</v>
      </c>
      <c r="F160" s="96">
        <v>160.9</v>
      </c>
      <c r="G160" s="96">
        <v>160</v>
      </c>
      <c r="M160" s="145">
        <v>0.50555555555555554</v>
      </c>
    </row>
    <row r="161" spans="1:13" x14ac:dyDescent="0.25">
      <c r="A161" s="97">
        <v>43053.510462962964</v>
      </c>
      <c r="B161" s="132" t="str">
        <f t="shared" si="2"/>
        <v>12:15:04</v>
      </c>
      <c r="C161" s="125">
        <v>43053.510416666664</v>
      </c>
      <c r="D161" s="96">
        <v>13.63</v>
      </c>
      <c r="E161" s="96">
        <v>17.100000000000001</v>
      </c>
      <c r="F161" s="96">
        <v>159.1</v>
      </c>
      <c r="G161" s="96">
        <v>158.5</v>
      </c>
      <c r="M161" s="145">
        <v>0.50625000000000009</v>
      </c>
    </row>
    <row r="162" spans="1:13" x14ac:dyDescent="0.25">
      <c r="A162" s="97">
        <v>43053.511157407411</v>
      </c>
      <c r="B162" s="132" t="str">
        <f t="shared" si="2"/>
        <v>12:16:04</v>
      </c>
      <c r="C162" s="125">
        <v>43053.511111111111</v>
      </c>
      <c r="D162" s="96">
        <v>13.63</v>
      </c>
      <c r="E162" s="96">
        <v>17</v>
      </c>
      <c r="F162" s="96">
        <v>163.19999999999999</v>
      </c>
      <c r="G162" s="96">
        <v>161.9</v>
      </c>
      <c r="M162" s="145">
        <v>0.50694444444444442</v>
      </c>
    </row>
    <row r="163" spans="1:13" x14ac:dyDescent="0.25">
      <c r="A163" s="97">
        <v>43053.51185185185</v>
      </c>
      <c r="B163" s="132" t="str">
        <f t="shared" si="2"/>
        <v>12:17:04</v>
      </c>
      <c r="C163" s="125">
        <v>43053.51180555555</v>
      </c>
      <c r="D163" s="96">
        <v>13.63</v>
      </c>
      <c r="E163" s="96">
        <v>16.899999999999999</v>
      </c>
      <c r="F163" s="96">
        <v>163.80000000000001</v>
      </c>
      <c r="G163" s="96">
        <v>162.6</v>
      </c>
      <c r="M163" s="145">
        <v>0.50763888888888897</v>
      </c>
    </row>
    <row r="164" spans="1:13" x14ac:dyDescent="0.25">
      <c r="A164" s="97">
        <v>43053.512546296297</v>
      </c>
      <c r="B164" s="132" t="str">
        <f t="shared" si="2"/>
        <v>12:18:04</v>
      </c>
      <c r="C164" s="125">
        <v>43053.512499999997</v>
      </c>
      <c r="D164" s="96">
        <v>13.63</v>
      </c>
      <c r="E164" s="96">
        <v>16.8</v>
      </c>
      <c r="F164" s="96">
        <v>164.1</v>
      </c>
      <c r="G164" s="96">
        <v>163.1</v>
      </c>
      <c r="M164" s="145">
        <v>0.50833333333333341</v>
      </c>
    </row>
    <row r="165" spans="1:13" x14ac:dyDescent="0.25">
      <c r="A165" s="97">
        <v>43053.513240740744</v>
      </c>
      <c r="B165" s="132" t="str">
        <f t="shared" si="2"/>
        <v>12:19:04</v>
      </c>
      <c r="C165" s="125">
        <v>43053.513194444444</v>
      </c>
      <c r="D165" s="96">
        <v>13.63</v>
      </c>
      <c r="E165" s="96">
        <v>16.899999999999999</v>
      </c>
      <c r="F165" s="96">
        <v>163.4</v>
      </c>
      <c r="G165" s="96">
        <v>163.30000000000001</v>
      </c>
      <c r="M165" s="145">
        <v>0.50902777777777786</v>
      </c>
    </row>
    <row r="166" spans="1:13" x14ac:dyDescent="0.25">
      <c r="A166" s="97">
        <v>43053.513935185183</v>
      </c>
      <c r="B166" s="132" t="str">
        <f t="shared" si="2"/>
        <v>12:20:04</v>
      </c>
      <c r="C166" s="125">
        <v>43053.513888888883</v>
      </c>
      <c r="D166" s="96">
        <v>13.63</v>
      </c>
      <c r="E166" s="96">
        <v>17</v>
      </c>
      <c r="F166" s="96">
        <v>165.7</v>
      </c>
      <c r="G166" s="96">
        <v>163.6</v>
      </c>
      <c r="M166" s="145">
        <v>0.5097222222222223</v>
      </c>
    </row>
    <row r="167" spans="1:13" x14ac:dyDescent="0.25">
      <c r="A167" s="97">
        <v>43053.51462962963</v>
      </c>
      <c r="B167" s="132" t="str">
        <f t="shared" si="2"/>
        <v>12:21:04</v>
      </c>
      <c r="C167" s="125">
        <v>43053.51458333333</v>
      </c>
      <c r="D167" s="96">
        <v>13.63</v>
      </c>
      <c r="E167" s="96">
        <v>16.7</v>
      </c>
      <c r="F167" s="96">
        <v>163.69999999999999</v>
      </c>
      <c r="G167" s="96">
        <v>163.1</v>
      </c>
      <c r="M167" s="145">
        <v>0.51041666666666674</v>
      </c>
    </row>
    <row r="168" spans="1:13" x14ac:dyDescent="0.25">
      <c r="A168" s="97">
        <v>43053.515324074076</v>
      </c>
      <c r="B168" s="132" t="str">
        <f t="shared" si="2"/>
        <v>12:22:04</v>
      </c>
      <c r="C168" s="125">
        <v>43053.515277777777</v>
      </c>
      <c r="D168" s="96">
        <v>13.63</v>
      </c>
      <c r="E168" s="96">
        <v>16.7</v>
      </c>
      <c r="F168" s="96">
        <v>163.6</v>
      </c>
      <c r="G168" s="96">
        <v>163</v>
      </c>
      <c r="M168" s="145">
        <v>0.51111111111111118</v>
      </c>
    </row>
    <row r="169" spans="1:13" s="132" customFormat="1" x14ac:dyDescent="0.25">
      <c r="A169" s="125">
        <v>43053.516018518516</v>
      </c>
      <c r="B169" s="132" t="str">
        <f t="shared" si="2"/>
        <v>12:23:04</v>
      </c>
      <c r="C169" s="125">
        <v>43053.515972222216</v>
      </c>
      <c r="D169" s="132">
        <v>13.63</v>
      </c>
      <c r="E169" s="132">
        <v>16.600000000000001</v>
      </c>
      <c r="F169" s="132">
        <v>163.80000000000001</v>
      </c>
      <c r="G169" s="132">
        <v>162.6</v>
      </c>
      <c r="M169" s="146">
        <v>0.51180555555555562</v>
      </c>
    </row>
    <row r="170" spans="1:13" x14ac:dyDescent="0.25">
      <c r="A170" s="97">
        <v>43053.516712962963</v>
      </c>
      <c r="B170" s="132" t="str">
        <f t="shared" si="2"/>
        <v>12:24:04</v>
      </c>
      <c r="C170" s="125">
        <v>43053.516666666663</v>
      </c>
      <c r="D170" s="96">
        <v>13.63</v>
      </c>
      <c r="E170" s="96">
        <v>16.5</v>
      </c>
      <c r="F170" s="96">
        <v>162.80000000000001</v>
      </c>
      <c r="G170" s="96">
        <v>162.19999999999999</v>
      </c>
      <c r="M170" s="145">
        <v>0.51250000000000007</v>
      </c>
    </row>
    <row r="171" spans="1:13" x14ac:dyDescent="0.25">
      <c r="A171" s="97">
        <v>43053.517407407409</v>
      </c>
      <c r="B171" s="132" t="str">
        <f t="shared" si="2"/>
        <v>12:25:04</v>
      </c>
      <c r="C171" s="125">
        <v>43053.517361111109</v>
      </c>
      <c r="D171" s="96">
        <v>13.63</v>
      </c>
      <c r="E171" s="96">
        <v>16.7</v>
      </c>
      <c r="F171" s="96">
        <v>163.30000000000001</v>
      </c>
      <c r="G171" s="96">
        <v>162.4</v>
      </c>
      <c r="M171" s="145">
        <v>0.51319444444444451</v>
      </c>
    </row>
    <row r="172" spans="1:13" x14ac:dyDescent="0.25">
      <c r="A172" s="97">
        <v>43053.518101851849</v>
      </c>
      <c r="B172" s="132" t="str">
        <f t="shared" si="2"/>
        <v>12:26:04</v>
      </c>
      <c r="C172" s="125">
        <v>43053.518055555549</v>
      </c>
      <c r="D172" s="96">
        <v>13.63</v>
      </c>
      <c r="E172" s="96">
        <v>17</v>
      </c>
      <c r="F172" s="96">
        <v>162.9</v>
      </c>
      <c r="G172" s="96">
        <v>161.5</v>
      </c>
      <c r="M172" s="145">
        <v>0.51388888888888895</v>
      </c>
    </row>
    <row r="173" spans="1:13" x14ac:dyDescent="0.25">
      <c r="A173" s="97">
        <v>43053.518796296295</v>
      </c>
      <c r="B173" s="132" t="str">
        <f t="shared" si="2"/>
        <v>12:27:04</v>
      </c>
      <c r="C173" s="125">
        <v>43053.518749999996</v>
      </c>
      <c r="D173" s="96">
        <v>13.7</v>
      </c>
      <c r="E173" s="96">
        <v>17</v>
      </c>
      <c r="F173" s="96">
        <v>160.69999999999999</v>
      </c>
      <c r="G173" s="96">
        <v>160.80000000000001</v>
      </c>
      <c r="M173" s="145">
        <v>0.51458333333333339</v>
      </c>
    </row>
    <row r="174" spans="1:13" x14ac:dyDescent="0.25">
      <c r="A174" s="97">
        <v>43053.519490740742</v>
      </c>
      <c r="B174" s="132" t="str">
        <f t="shared" si="2"/>
        <v>12:28:04</v>
      </c>
      <c r="C174" s="125">
        <v>43053.519444444442</v>
      </c>
      <c r="D174" s="96">
        <v>13.73</v>
      </c>
      <c r="E174" s="96">
        <v>17.100000000000001</v>
      </c>
      <c r="F174" s="96">
        <v>161.30000000000001</v>
      </c>
      <c r="G174" s="96">
        <v>161.19999999999999</v>
      </c>
      <c r="M174" s="145">
        <v>0.51527777777777783</v>
      </c>
    </row>
    <row r="175" spans="1:13" x14ac:dyDescent="0.25">
      <c r="A175" s="97">
        <v>43053.520185185182</v>
      </c>
      <c r="B175" s="132" t="str">
        <f t="shared" si="2"/>
        <v>12:29:04</v>
      </c>
      <c r="C175" s="125">
        <v>43053.520138888882</v>
      </c>
      <c r="D175" s="96">
        <v>13.73</v>
      </c>
      <c r="E175" s="96">
        <v>17.3</v>
      </c>
      <c r="F175" s="96">
        <v>160.69999999999999</v>
      </c>
      <c r="G175" s="96">
        <v>161</v>
      </c>
      <c r="M175" s="145">
        <v>0.51597222222222228</v>
      </c>
    </row>
    <row r="176" spans="1:13" x14ac:dyDescent="0.25">
      <c r="A176" s="97">
        <v>43053.520879629628</v>
      </c>
      <c r="B176" s="132" t="str">
        <f t="shared" si="2"/>
        <v>12:30:04</v>
      </c>
      <c r="C176" s="125">
        <v>43053.520833333328</v>
      </c>
      <c r="D176" s="96">
        <v>13.73</v>
      </c>
      <c r="E176" s="96">
        <v>17.3</v>
      </c>
      <c r="F176" s="96">
        <v>158.5</v>
      </c>
      <c r="G176" s="96">
        <v>159.30000000000001</v>
      </c>
      <c r="M176" s="145">
        <v>0.51666666666666672</v>
      </c>
    </row>
    <row r="177" spans="1:13" x14ac:dyDescent="0.25">
      <c r="A177" s="97">
        <v>43053.521574074075</v>
      </c>
      <c r="B177" s="132" t="str">
        <f t="shared" si="2"/>
        <v>12:31:04</v>
      </c>
      <c r="C177" s="125">
        <v>43053.521527777775</v>
      </c>
      <c r="D177" s="96">
        <v>13.73</v>
      </c>
      <c r="E177" s="96">
        <v>17.2</v>
      </c>
      <c r="F177" s="96">
        <v>157.9</v>
      </c>
      <c r="G177" s="96">
        <v>158.4</v>
      </c>
      <c r="M177" s="145">
        <v>0.51736111111111116</v>
      </c>
    </row>
    <row r="178" spans="1:13" x14ac:dyDescent="0.25">
      <c r="A178" s="97">
        <v>43053.522268518522</v>
      </c>
      <c r="B178" s="132" t="str">
        <f t="shared" si="2"/>
        <v>12:32:04</v>
      </c>
      <c r="C178" s="125">
        <v>43053.522222222222</v>
      </c>
      <c r="D178" s="96">
        <v>13.73</v>
      </c>
      <c r="E178" s="96">
        <v>17.3</v>
      </c>
      <c r="F178" s="96">
        <v>157.4</v>
      </c>
      <c r="G178" s="96">
        <v>157.30000000000001</v>
      </c>
      <c r="M178" s="145">
        <v>0.5180555555555556</v>
      </c>
    </row>
    <row r="179" spans="1:13" x14ac:dyDescent="0.25">
      <c r="A179" s="97">
        <v>43053.522962962961</v>
      </c>
      <c r="B179" s="132" t="str">
        <f t="shared" si="2"/>
        <v>12:33:04</v>
      </c>
      <c r="C179" s="125">
        <v>43053.522916666661</v>
      </c>
      <c r="D179" s="96">
        <v>13.73</v>
      </c>
      <c r="E179" s="96">
        <v>17.3</v>
      </c>
      <c r="F179" s="96">
        <v>157.69999999999999</v>
      </c>
      <c r="G179" s="96">
        <v>156.5</v>
      </c>
      <c r="M179" s="145">
        <v>0.51875000000000004</v>
      </c>
    </row>
    <row r="180" spans="1:13" x14ac:dyDescent="0.25">
      <c r="A180" s="97">
        <v>43053.523657407408</v>
      </c>
      <c r="B180" s="132" t="str">
        <f t="shared" si="2"/>
        <v>12:34:04</v>
      </c>
      <c r="C180" s="125">
        <v>43053.523611111108</v>
      </c>
      <c r="D180" s="96">
        <v>13.73</v>
      </c>
      <c r="E180" s="96">
        <v>17.3</v>
      </c>
      <c r="F180" s="96">
        <v>155.80000000000001</v>
      </c>
      <c r="G180" s="96">
        <v>155.19999999999999</v>
      </c>
      <c r="M180" s="145">
        <v>0.51944444444444449</v>
      </c>
    </row>
    <row r="181" spans="1:13" x14ac:dyDescent="0.25">
      <c r="A181" s="97">
        <v>43053.524351851855</v>
      </c>
      <c r="B181" s="132" t="str">
        <f t="shared" si="2"/>
        <v>12:35:04</v>
      </c>
      <c r="C181" s="125">
        <v>43053.524305555555</v>
      </c>
      <c r="D181" s="96">
        <v>13.74</v>
      </c>
      <c r="E181" s="96">
        <v>17.3</v>
      </c>
      <c r="F181" s="96">
        <v>156.1</v>
      </c>
      <c r="G181" s="96">
        <v>155.9</v>
      </c>
      <c r="M181" s="145">
        <v>0.52013888888888893</v>
      </c>
    </row>
    <row r="182" spans="1:13" x14ac:dyDescent="0.25">
      <c r="A182" s="97">
        <v>43053.525046296294</v>
      </c>
      <c r="B182" s="132" t="str">
        <f t="shared" si="2"/>
        <v>12:36:04</v>
      </c>
      <c r="C182" s="125">
        <v>43053.524999999994</v>
      </c>
      <c r="D182" s="96">
        <v>13.75</v>
      </c>
      <c r="E182" s="96">
        <v>17.3</v>
      </c>
      <c r="F182" s="96">
        <v>154.69999999999999</v>
      </c>
      <c r="G182" s="96">
        <v>154.1</v>
      </c>
      <c r="M182" s="145">
        <v>0.52083333333333337</v>
      </c>
    </row>
    <row r="183" spans="1:13" x14ac:dyDescent="0.25">
      <c r="A183" s="97">
        <v>43053.525740740741</v>
      </c>
      <c r="B183" s="132" t="str">
        <f t="shared" si="2"/>
        <v>12:37:04</v>
      </c>
      <c r="C183" s="125">
        <v>43053.525694444441</v>
      </c>
      <c r="D183" s="96">
        <v>13.83</v>
      </c>
      <c r="E183" s="96">
        <v>17.3</v>
      </c>
      <c r="F183" s="96">
        <v>153.5</v>
      </c>
      <c r="G183" s="96">
        <v>153.5</v>
      </c>
      <c r="M183" s="145">
        <v>0.52152777777777781</v>
      </c>
    </row>
    <row r="184" spans="1:13" x14ac:dyDescent="0.25">
      <c r="A184" s="97">
        <v>43053.526435185187</v>
      </c>
      <c r="B184" s="132" t="str">
        <f t="shared" si="2"/>
        <v>12:38:04</v>
      </c>
      <c r="C184" s="125">
        <v>43053.526388888888</v>
      </c>
      <c r="D184" s="96">
        <v>13.83</v>
      </c>
      <c r="E184" s="96">
        <v>17.3</v>
      </c>
      <c r="F184" s="96">
        <v>153.4</v>
      </c>
      <c r="G184" s="96">
        <v>152.30000000000001</v>
      </c>
      <c r="M184" s="145">
        <v>0.52222222222222225</v>
      </c>
    </row>
    <row r="185" spans="1:13" x14ac:dyDescent="0.25">
      <c r="A185" s="97">
        <v>43053.527129629627</v>
      </c>
      <c r="B185" s="132" t="str">
        <f t="shared" si="2"/>
        <v>12:39:04</v>
      </c>
      <c r="C185" s="125">
        <v>43053.527083333327</v>
      </c>
      <c r="D185" s="96">
        <v>13.83</v>
      </c>
      <c r="E185" s="96">
        <v>17.3</v>
      </c>
      <c r="F185" s="96">
        <v>151.5</v>
      </c>
      <c r="G185" s="96">
        <v>151.1</v>
      </c>
      <c r="M185" s="145">
        <v>0.5229166666666667</v>
      </c>
    </row>
    <row r="186" spans="1:13" x14ac:dyDescent="0.25">
      <c r="A186" s="97">
        <v>43053.527824074074</v>
      </c>
      <c r="B186" s="132" t="str">
        <f t="shared" si="2"/>
        <v>12:40:04</v>
      </c>
      <c r="C186" s="125">
        <v>43053.527777777774</v>
      </c>
      <c r="D186" s="96">
        <v>13.83</v>
      </c>
      <c r="E186" s="96">
        <v>17.3</v>
      </c>
      <c r="F186" s="96">
        <v>151.4</v>
      </c>
      <c r="G186" s="96">
        <v>150.80000000000001</v>
      </c>
      <c r="M186" s="145">
        <v>0.52361111111111114</v>
      </c>
    </row>
    <row r="187" spans="1:13" x14ac:dyDescent="0.25">
      <c r="A187" s="97">
        <v>43053.52851851852</v>
      </c>
      <c r="B187" s="132" t="str">
        <f t="shared" si="2"/>
        <v>12:41:04</v>
      </c>
      <c r="C187" s="125">
        <v>43053.52847222222</v>
      </c>
      <c r="D187" s="96">
        <v>13.83</v>
      </c>
      <c r="E187" s="96">
        <v>17.399999999999999</v>
      </c>
      <c r="F187" s="96">
        <v>149</v>
      </c>
      <c r="G187" s="96">
        <v>148.69999999999999</v>
      </c>
      <c r="M187" s="145">
        <v>0.52430555555555558</v>
      </c>
    </row>
    <row r="188" spans="1:13" x14ac:dyDescent="0.25">
      <c r="A188" s="97">
        <v>43053.52921296296</v>
      </c>
      <c r="B188" s="132" t="str">
        <f t="shared" si="2"/>
        <v>12:42:04</v>
      </c>
      <c r="C188" s="125">
        <v>43053.52916666666</v>
      </c>
      <c r="D188" s="96">
        <v>13.83</v>
      </c>
      <c r="E188" s="96">
        <v>17.3</v>
      </c>
      <c r="F188" s="96">
        <v>147.4</v>
      </c>
      <c r="G188" s="96">
        <v>147.6</v>
      </c>
      <c r="M188" s="145">
        <v>0.52500000000000002</v>
      </c>
    </row>
    <row r="189" spans="1:13" x14ac:dyDescent="0.25">
      <c r="A189" s="97">
        <v>43053.529907407406</v>
      </c>
      <c r="B189" s="132" t="str">
        <f t="shared" si="2"/>
        <v>12:43:04</v>
      </c>
      <c r="C189" s="125">
        <v>43053.529861111107</v>
      </c>
      <c r="D189" s="96">
        <v>13.89</v>
      </c>
      <c r="E189" s="96">
        <v>17.100000000000001</v>
      </c>
      <c r="F189" s="96">
        <v>146.6</v>
      </c>
      <c r="G189" s="96">
        <v>146.9</v>
      </c>
      <c r="M189" s="145">
        <v>0.52569444444444446</v>
      </c>
    </row>
    <row r="190" spans="1:13" x14ac:dyDescent="0.25">
      <c r="A190" s="97">
        <v>43053.530601851853</v>
      </c>
      <c r="B190" s="132" t="str">
        <f t="shared" si="2"/>
        <v>12:44:04</v>
      </c>
      <c r="C190" s="125">
        <v>43053.530555555553</v>
      </c>
      <c r="D190" s="96">
        <v>13.93</v>
      </c>
      <c r="E190" s="96">
        <v>16.899999999999999</v>
      </c>
      <c r="F190" s="96">
        <v>146.19999999999999</v>
      </c>
      <c r="G190" s="96">
        <v>146.6</v>
      </c>
      <c r="M190" s="145">
        <v>0.52638888888888891</v>
      </c>
    </row>
    <row r="191" spans="1:13" x14ac:dyDescent="0.25">
      <c r="A191" s="97">
        <v>43053.5312962963</v>
      </c>
      <c r="B191" s="132" t="str">
        <f t="shared" si="2"/>
        <v>12:45:04</v>
      </c>
      <c r="C191" s="125">
        <v>43053.53125</v>
      </c>
      <c r="D191" s="96">
        <v>13.88</v>
      </c>
      <c r="E191" s="96">
        <v>16.8</v>
      </c>
      <c r="F191" s="96">
        <v>147.69999999999999</v>
      </c>
      <c r="G191" s="96">
        <v>146.19999999999999</v>
      </c>
      <c r="M191" s="145">
        <v>0.52708333333333335</v>
      </c>
    </row>
    <row r="192" spans="1:13" x14ac:dyDescent="0.25">
      <c r="A192" s="97">
        <v>43053.531990740739</v>
      </c>
      <c r="B192" s="132" t="str">
        <f t="shared" si="2"/>
        <v>12:46:04</v>
      </c>
      <c r="C192" s="125">
        <v>43053.531944444439</v>
      </c>
      <c r="D192" s="96">
        <v>13.93</v>
      </c>
      <c r="E192" s="96">
        <v>16.5</v>
      </c>
      <c r="F192" s="96">
        <v>145.6</v>
      </c>
      <c r="G192" s="96">
        <v>143.69999999999999</v>
      </c>
      <c r="M192" s="145">
        <v>0.52777777777777779</v>
      </c>
    </row>
    <row r="193" spans="1:13" x14ac:dyDescent="0.25">
      <c r="A193" s="97">
        <v>43053.532685185186</v>
      </c>
      <c r="B193" s="132" t="str">
        <f t="shared" si="2"/>
        <v>12:47:04</v>
      </c>
      <c r="C193" s="125">
        <v>43053.532638888886</v>
      </c>
      <c r="D193" s="96">
        <v>13.93</v>
      </c>
      <c r="E193" s="96">
        <v>16.399999999999999</v>
      </c>
      <c r="F193" s="96">
        <v>143.69999999999999</v>
      </c>
      <c r="G193" s="96">
        <v>144.4</v>
      </c>
      <c r="M193" s="145">
        <v>0.52847222222222223</v>
      </c>
    </row>
    <row r="194" spans="1:13" x14ac:dyDescent="0.25">
      <c r="A194" s="97">
        <v>43053.533379629633</v>
      </c>
      <c r="B194" s="132" t="str">
        <f t="shared" ref="B194:B257" si="3">IF(HOUR(A194)&lt;1,"0"&amp;HOUR(A194),HOUR(A194))&amp;":"&amp;IF(MINUTE(A194)&lt;10,"0"&amp;MINUTE(A194),MINUTE(A194))&amp;":"&amp;IF(SECOND(A194)&lt;10,"0"&amp;SECOND(A194),SECOND(A194))</f>
        <v>12:48:04</v>
      </c>
      <c r="C194" s="125">
        <v>43053.533333333333</v>
      </c>
      <c r="D194" s="96">
        <v>13.93</v>
      </c>
      <c r="E194" s="96">
        <v>16.100000000000001</v>
      </c>
      <c r="F194" s="96">
        <v>145.30000000000001</v>
      </c>
      <c r="G194" s="96">
        <v>143.69999999999999</v>
      </c>
      <c r="M194" s="145">
        <v>0.52916666666666679</v>
      </c>
    </row>
    <row r="195" spans="1:13" x14ac:dyDescent="0.25">
      <c r="A195" s="97">
        <v>43053.534074074072</v>
      </c>
      <c r="B195" s="132" t="str">
        <f t="shared" si="3"/>
        <v>12:49:04</v>
      </c>
      <c r="C195" s="125">
        <v>43053.534027777772</v>
      </c>
      <c r="D195" s="96">
        <v>13.97</v>
      </c>
      <c r="E195" s="96">
        <v>16</v>
      </c>
      <c r="F195" s="96">
        <v>143.9</v>
      </c>
      <c r="G195" s="96">
        <v>142.30000000000001</v>
      </c>
      <c r="M195" s="145">
        <v>0.52986111111111112</v>
      </c>
    </row>
    <row r="196" spans="1:13" x14ac:dyDescent="0.25">
      <c r="A196" s="97">
        <v>43053.534768518519</v>
      </c>
      <c r="B196" s="132" t="str">
        <f t="shared" si="3"/>
        <v>12:50:04</v>
      </c>
      <c r="C196" s="125">
        <v>43053.534722222219</v>
      </c>
      <c r="D196" s="96">
        <v>13.93</v>
      </c>
      <c r="E196" s="96">
        <v>15.9</v>
      </c>
      <c r="F196" s="96">
        <v>142.19999999999999</v>
      </c>
      <c r="G196" s="96">
        <v>141.80000000000001</v>
      </c>
      <c r="M196" s="145">
        <v>0.53055555555555567</v>
      </c>
    </row>
    <row r="197" spans="1:13" x14ac:dyDescent="0.25">
      <c r="A197" s="97">
        <v>43053.535462962966</v>
      </c>
      <c r="B197" s="132" t="str">
        <f t="shared" si="3"/>
        <v>12:51:04</v>
      </c>
      <c r="C197" s="125">
        <v>43053.535416666666</v>
      </c>
      <c r="D197" s="96">
        <v>13.93</v>
      </c>
      <c r="E197" s="96">
        <v>15.7</v>
      </c>
      <c r="F197" s="96">
        <v>141.5</v>
      </c>
      <c r="G197" s="96">
        <v>140.80000000000001</v>
      </c>
      <c r="M197" s="145">
        <v>0.53125</v>
      </c>
    </row>
    <row r="198" spans="1:13" x14ac:dyDescent="0.25">
      <c r="A198" s="97">
        <v>43053.536157407405</v>
      </c>
      <c r="B198" s="132" t="str">
        <f t="shared" si="3"/>
        <v>12:52:04</v>
      </c>
      <c r="C198" s="125">
        <v>43053.536111111105</v>
      </c>
      <c r="D198" s="96">
        <v>14</v>
      </c>
      <c r="E198" s="96">
        <v>15.6</v>
      </c>
      <c r="F198" s="96">
        <v>141</v>
      </c>
      <c r="G198" s="96">
        <v>140.1</v>
      </c>
      <c r="M198" s="145">
        <v>0.53194444444444455</v>
      </c>
    </row>
    <row r="199" spans="1:13" x14ac:dyDescent="0.25">
      <c r="A199" s="97">
        <v>43053.536851851852</v>
      </c>
      <c r="B199" s="132" t="str">
        <f t="shared" si="3"/>
        <v>12:53:04</v>
      </c>
      <c r="C199" s="125">
        <v>43053.536805555552</v>
      </c>
      <c r="D199" s="96">
        <v>14.02</v>
      </c>
      <c r="E199" s="96">
        <v>15.5</v>
      </c>
      <c r="F199" s="96">
        <v>140.80000000000001</v>
      </c>
      <c r="G199" s="96">
        <v>139.30000000000001</v>
      </c>
      <c r="M199" s="145">
        <v>0.53263888888888888</v>
      </c>
    </row>
    <row r="200" spans="1:13" x14ac:dyDescent="0.25">
      <c r="A200" s="97">
        <v>43053.537546296298</v>
      </c>
      <c r="B200" s="132" t="str">
        <f t="shared" si="3"/>
        <v>12:54:04</v>
      </c>
      <c r="C200" s="125">
        <v>43053.537499999999</v>
      </c>
      <c r="D200" s="96">
        <v>14.03</v>
      </c>
      <c r="E200" s="96">
        <v>15.3</v>
      </c>
      <c r="F200" s="96">
        <v>140.80000000000001</v>
      </c>
      <c r="G200" s="96">
        <v>138.80000000000001</v>
      </c>
      <c r="M200" s="145">
        <v>0.53333333333333344</v>
      </c>
    </row>
    <row r="201" spans="1:13" x14ac:dyDescent="0.25">
      <c r="A201" s="97">
        <v>43053.538240740738</v>
      </c>
      <c r="B201" s="132" t="str">
        <f t="shared" si="3"/>
        <v>12:55:04</v>
      </c>
      <c r="C201" s="125">
        <v>43053.538194444438</v>
      </c>
      <c r="D201" s="96">
        <v>14.03</v>
      </c>
      <c r="E201" s="96">
        <v>15.2</v>
      </c>
      <c r="F201" s="96">
        <v>139.19999999999999</v>
      </c>
      <c r="G201" s="96">
        <v>138.19999999999999</v>
      </c>
      <c r="M201" s="145">
        <v>0.53402777777777777</v>
      </c>
    </row>
    <row r="202" spans="1:13" x14ac:dyDescent="0.25">
      <c r="A202" s="97">
        <v>43053.538935185185</v>
      </c>
      <c r="B202" s="132" t="str">
        <f t="shared" si="3"/>
        <v>12:56:04</v>
      </c>
      <c r="C202" s="125">
        <v>43053.538888888885</v>
      </c>
      <c r="D202" s="96">
        <v>14.02</v>
      </c>
      <c r="E202" s="96">
        <v>15.7</v>
      </c>
      <c r="F202" s="96">
        <v>138.69999999999999</v>
      </c>
      <c r="G202" s="96">
        <v>138.4</v>
      </c>
      <c r="M202" s="145">
        <v>0.53472222222222232</v>
      </c>
    </row>
    <row r="203" spans="1:13" x14ac:dyDescent="0.25">
      <c r="A203" s="97">
        <v>43053.539629629631</v>
      </c>
      <c r="B203" s="132" t="str">
        <f t="shared" si="3"/>
        <v>12:57:04</v>
      </c>
      <c r="C203" s="125">
        <v>43053.539583333331</v>
      </c>
      <c r="D203" s="96">
        <v>14.03</v>
      </c>
      <c r="E203" s="96">
        <v>15.7</v>
      </c>
      <c r="F203" s="96">
        <v>137.30000000000001</v>
      </c>
      <c r="G203" s="96">
        <v>136.80000000000001</v>
      </c>
      <c r="M203" s="145">
        <v>0.53541666666666665</v>
      </c>
    </row>
    <row r="204" spans="1:13" x14ac:dyDescent="0.25">
      <c r="A204" s="97">
        <v>43053.540324074071</v>
      </c>
      <c r="B204" s="132" t="str">
        <f t="shared" si="3"/>
        <v>12:58:04</v>
      </c>
      <c r="C204" s="125">
        <v>43053.540277777771</v>
      </c>
      <c r="D204" s="96">
        <v>14.11</v>
      </c>
      <c r="E204" s="96">
        <v>15.7</v>
      </c>
      <c r="F204" s="96">
        <v>138.30000000000001</v>
      </c>
      <c r="G204" s="96">
        <v>136.1</v>
      </c>
      <c r="M204" s="145">
        <v>0.5361111111111112</v>
      </c>
    </row>
    <row r="205" spans="1:13" x14ac:dyDescent="0.25">
      <c r="A205" s="97">
        <v>43053.541018518517</v>
      </c>
      <c r="B205" s="132" t="str">
        <f t="shared" si="3"/>
        <v>12:59:04</v>
      </c>
      <c r="C205" s="125">
        <v>43053.540972222218</v>
      </c>
      <c r="D205" s="96">
        <v>14.08</v>
      </c>
      <c r="E205" s="96">
        <v>15.6</v>
      </c>
      <c r="F205" s="96">
        <v>137.4</v>
      </c>
      <c r="G205" s="96">
        <v>134.9</v>
      </c>
      <c r="M205" s="145">
        <v>0.53680555555555554</v>
      </c>
    </row>
    <row r="206" spans="1:13" x14ac:dyDescent="0.25">
      <c r="A206" s="97">
        <v>43053.541712962964</v>
      </c>
      <c r="B206" s="132" t="str">
        <f t="shared" si="3"/>
        <v>13:00:04</v>
      </c>
      <c r="C206" s="125">
        <v>43053.541666666664</v>
      </c>
      <c r="D206" s="96">
        <v>14.03</v>
      </c>
      <c r="E206" s="96">
        <v>15.3</v>
      </c>
      <c r="F206" s="96">
        <v>137</v>
      </c>
      <c r="G206" s="96">
        <v>134.1</v>
      </c>
      <c r="M206" s="145">
        <v>0.53750000000000009</v>
      </c>
    </row>
    <row r="207" spans="1:13" x14ac:dyDescent="0.25">
      <c r="A207" s="97">
        <v>43053.542407407411</v>
      </c>
      <c r="B207" s="132" t="str">
        <f t="shared" si="3"/>
        <v>13:01:04</v>
      </c>
      <c r="C207" s="125">
        <v>43053.542361111111</v>
      </c>
      <c r="D207" s="96">
        <v>14.03</v>
      </c>
      <c r="E207" s="96">
        <v>15.1</v>
      </c>
      <c r="F207" s="96">
        <v>134.19999999999999</v>
      </c>
      <c r="G207" s="96">
        <v>134.30000000000001</v>
      </c>
      <c r="M207" s="145">
        <v>0.53819444444444442</v>
      </c>
    </row>
    <row r="208" spans="1:13" x14ac:dyDescent="0.25">
      <c r="A208" s="97">
        <v>43053.54310185185</v>
      </c>
      <c r="B208" s="132" t="str">
        <f t="shared" si="3"/>
        <v>13:02:04</v>
      </c>
      <c r="C208" s="125">
        <v>43053.54305555555</v>
      </c>
      <c r="D208" s="96">
        <v>14.03</v>
      </c>
      <c r="E208" s="96">
        <v>14.9</v>
      </c>
      <c r="F208" s="96">
        <v>134</v>
      </c>
      <c r="G208" s="96">
        <v>132.69999999999999</v>
      </c>
      <c r="M208" s="145">
        <v>0.53888888888888897</v>
      </c>
    </row>
    <row r="209" spans="1:13" x14ac:dyDescent="0.25">
      <c r="A209" s="97">
        <v>43053.543796296297</v>
      </c>
      <c r="B209" s="132" t="str">
        <f t="shared" si="3"/>
        <v>13:03:04</v>
      </c>
      <c r="C209" s="125">
        <v>43053.543749999997</v>
      </c>
      <c r="D209" s="96">
        <v>14.02</v>
      </c>
      <c r="E209" s="96">
        <v>14.8</v>
      </c>
      <c r="F209" s="96">
        <v>133.5</v>
      </c>
      <c r="G209" s="96">
        <v>132.80000000000001</v>
      </c>
      <c r="M209" s="145">
        <v>0.53958333333333341</v>
      </c>
    </row>
    <row r="210" spans="1:13" x14ac:dyDescent="0.25">
      <c r="A210" s="97">
        <v>43053.544490740744</v>
      </c>
      <c r="B210" s="132" t="str">
        <f t="shared" si="3"/>
        <v>13:04:04</v>
      </c>
      <c r="C210" s="125">
        <v>43053.544444444444</v>
      </c>
      <c r="D210" s="96">
        <v>14.02</v>
      </c>
      <c r="E210" s="96">
        <v>14.7</v>
      </c>
      <c r="F210" s="96">
        <v>132.9</v>
      </c>
      <c r="G210" s="96">
        <v>132.69999999999999</v>
      </c>
      <c r="M210" s="145">
        <v>0.54027777777777786</v>
      </c>
    </row>
    <row r="211" spans="1:13" x14ac:dyDescent="0.25">
      <c r="A211" s="97">
        <v>43053.545185185183</v>
      </c>
      <c r="B211" s="132" t="str">
        <f t="shared" si="3"/>
        <v>13:05:04</v>
      </c>
      <c r="C211" s="125">
        <v>43053.545138888883</v>
      </c>
      <c r="D211" s="96">
        <v>14.02</v>
      </c>
      <c r="E211" s="96">
        <v>14.7</v>
      </c>
      <c r="F211" s="96">
        <v>135.1</v>
      </c>
      <c r="G211" s="96">
        <v>132.80000000000001</v>
      </c>
      <c r="M211" s="145">
        <v>0.5409722222222223</v>
      </c>
    </row>
    <row r="212" spans="1:13" x14ac:dyDescent="0.25">
      <c r="A212" s="97">
        <v>43053.54587962963</v>
      </c>
      <c r="B212" s="132" t="str">
        <f t="shared" si="3"/>
        <v>13:06:04</v>
      </c>
      <c r="C212" s="125">
        <v>43053.54583333333</v>
      </c>
      <c r="D212" s="96">
        <v>13.95</v>
      </c>
      <c r="E212" s="96">
        <v>14.6</v>
      </c>
      <c r="F212" s="96">
        <v>135.1</v>
      </c>
      <c r="G212" s="96">
        <v>133.6</v>
      </c>
      <c r="M212" s="145">
        <v>0.54166666666666674</v>
      </c>
    </row>
    <row r="213" spans="1:13" x14ac:dyDescent="0.25">
      <c r="A213" s="97">
        <v>43053.546574074076</v>
      </c>
      <c r="B213" s="132" t="str">
        <f t="shared" si="3"/>
        <v>13:07:04</v>
      </c>
      <c r="C213" s="125">
        <v>43053.546527777777</v>
      </c>
      <c r="D213" s="96">
        <v>14.02</v>
      </c>
      <c r="E213" s="96">
        <v>14.6</v>
      </c>
      <c r="F213" s="96">
        <v>134.19999999999999</v>
      </c>
      <c r="G213" s="96">
        <v>132.69999999999999</v>
      </c>
      <c r="M213" s="145">
        <v>0.54236111111111118</v>
      </c>
    </row>
    <row r="214" spans="1:13" x14ac:dyDescent="0.25">
      <c r="A214" s="97">
        <v>43053.547268518516</v>
      </c>
      <c r="B214" s="132" t="str">
        <f t="shared" si="3"/>
        <v>13:08:04</v>
      </c>
      <c r="C214" s="125">
        <v>43053.547222222216</v>
      </c>
      <c r="D214" s="96">
        <v>14.02</v>
      </c>
      <c r="E214" s="96">
        <v>14.5</v>
      </c>
      <c r="F214" s="96">
        <v>134.69999999999999</v>
      </c>
      <c r="G214" s="96">
        <v>133.4</v>
      </c>
      <c r="M214" s="145">
        <v>0.54305555555555562</v>
      </c>
    </row>
    <row r="215" spans="1:13" x14ac:dyDescent="0.25">
      <c r="A215" s="97">
        <v>43053.547962962963</v>
      </c>
      <c r="B215" s="132" t="str">
        <f t="shared" si="3"/>
        <v>13:09:04</v>
      </c>
      <c r="C215" s="125">
        <v>43053.547916666663</v>
      </c>
      <c r="D215" s="96">
        <v>14.02</v>
      </c>
      <c r="E215" s="96">
        <v>14.4</v>
      </c>
      <c r="F215" s="96">
        <v>135.69999999999999</v>
      </c>
      <c r="G215" s="96">
        <v>133</v>
      </c>
      <c r="M215" s="145">
        <v>0.54375000000000007</v>
      </c>
    </row>
    <row r="216" spans="1:13" x14ac:dyDescent="0.25">
      <c r="A216" s="97">
        <v>43053.548657407409</v>
      </c>
      <c r="B216" s="132" t="str">
        <f t="shared" si="3"/>
        <v>13:10:04</v>
      </c>
      <c r="C216" s="125">
        <v>43053.548611111109</v>
      </c>
      <c r="D216" s="96">
        <v>14.03</v>
      </c>
      <c r="E216" s="96">
        <v>14.4</v>
      </c>
      <c r="F216" s="96">
        <v>134.30000000000001</v>
      </c>
      <c r="G216" s="96">
        <v>133.30000000000001</v>
      </c>
      <c r="M216" s="145">
        <v>0.54444444444444451</v>
      </c>
    </row>
    <row r="217" spans="1:13" x14ac:dyDescent="0.25">
      <c r="A217" s="97">
        <v>43053.549351851849</v>
      </c>
      <c r="B217" s="132" t="str">
        <f t="shared" si="3"/>
        <v>13:11:04</v>
      </c>
      <c r="C217" s="125">
        <v>43053.549305555549</v>
      </c>
      <c r="D217" s="96">
        <v>14.03</v>
      </c>
      <c r="E217" s="96">
        <v>14.4</v>
      </c>
      <c r="F217" s="96">
        <v>134.5</v>
      </c>
      <c r="G217" s="96">
        <v>133.5</v>
      </c>
      <c r="M217" s="145">
        <v>0.54513888888888895</v>
      </c>
    </row>
    <row r="218" spans="1:13" x14ac:dyDescent="0.25">
      <c r="A218" s="97">
        <v>43053.550046296295</v>
      </c>
      <c r="B218" s="132" t="str">
        <f t="shared" si="3"/>
        <v>13:12:04</v>
      </c>
      <c r="C218" s="125">
        <v>43053.549999999996</v>
      </c>
      <c r="D218" s="96">
        <v>14.02</v>
      </c>
      <c r="E218" s="96">
        <v>14.3</v>
      </c>
      <c r="F218" s="96">
        <v>135.4</v>
      </c>
      <c r="G218" s="96">
        <v>133.5</v>
      </c>
      <c r="M218" s="145">
        <v>0.54583333333333339</v>
      </c>
    </row>
    <row r="219" spans="1:13" x14ac:dyDescent="0.25">
      <c r="A219" s="97">
        <v>43053.550740740742</v>
      </c>
      <c r="B219" s="132" t="str">
        <f t="shared" si="3"/>
        <v>13:13:04</v>
      </c>
      <c r="C219" s="125">
        <v>43053.550694444442</v>
      </c>
      <c r="D219" s="96">
        <v>14.03</v>
      </c>
      <c r="E219" s="96">
        <v>14.4</v>
      </c>
      <c r="F219" s="96">
        <v>133.6</v>
      </c>
      <c r="G219" s="96">
        <v>132.4</v>
      </c>
      <c r="M219" s="145">
        <v>0.54652777777777783</v>
      </c>
    </row>
    <row r="220" spans="1:13" x14ac:dyDescent="0.25">
      <c r="A220" s="97">
        <v>43053.551435185182</v>
      </c>
      <c r="B220" s="132" t="str">
        <f t="shared" si="3"/>
        <v>13:14:04</v>
      </c>
      <c r="C220" s="125">
        <v>43053.551388888882</v>
      </c>
      <c r="D220" s="96">
        <v>14.03</v>
      </c>
      <c r="E220" s="96">
        <v>14.4</v>
      </c>
      <c r="F220" s="96">
        <v>132.80000000000001</v>
      </c>
      <c r="G220" s="96">
        <v>131.30000000000001</v>
      </c>
      <c r="M220" s="145">
        <v>0.54722222222222228</v>
      </c>
    </row>
    <row r="221" spans="1:13" x14ac:dyDescent="0.25">
      <c r="A221" s="97">
        <v>43053.552129629628</v>
      </c>
      <c r="B221" s="132" t="str">
        <f t="shared" si="3"/>
        <v>13:15:04</v>
      </c>
      <c r="C221" s="125">
        <v>43053.552083333328</v>
      </c>
      <c r="D221" s="96">
        <v>14.04</v>
      </c>
      <c r="E221" s="96">
        <v>14.2</v>
      </c>
      <c r="F221" s="96">
        <v>134.19999999999999</v>
      </c>
      <c r="G221" s="96">
        <v>131.69999999999999</v>
      </c>
      <c r="M221" s="145">
        <v>0.54791666666666672</v>
      </c>
    </row>
    <row r="222" spans="1:13" x14ac:dyDescent="0.25">
      <c r="A222" s="97">
        <v>43053.552824074075</v>
      </c>
      <c r="B222" s="132" t="str">
        <f t="shared" si="3"/>
        <v>13:16:04</v>
      </c>
      <c r="C222" s="125">
        <v>43053.552777777775</v>
      </c>
      <c r="D222" s="96">
        <v>14.12</v>
      </c>
      <c r="E222" s="96">
        <v>14.1</v>
      </c>
      <c r="F222" s="96">
        <v>132.69999999999999</v>
      </c>
      <c r="G222" s="96">
        <v>130.80000000000001</v>
      </c>
      <c r="M222" s="145">
        <v>0.54861111111111116</v>
      </c>
    </row>
    <row r="223" spans="1:13" x14ac:dyDescent="0.25">
      <c r="A223" s="97">
        <v>43053.553518518522</v>
      </c>
      <c r="B223" s="132" t="str">
        <f t="shared" si="3"/>
        <v>13:17:04</v>
      </c>
      <c r="C223" s="125">
        <v>43053.553472222222</v>
      </c>
      <c r="D223" s="96">
        <v>14.09</v>
      </c>
      <c r="E223" s="96">
        <v>14.1</v>
      </c>
      <c r="F223" s="96">
        <v>132.9</v>
      </c>
      <c r="G223" s="96">
        <v>130.19999999999999</v>
      </c>
      <c r="M223" s="145">
        <v>0.5493055555555556</v>
      </c>
    </row>
    <row r="224" spans="1:13" x14ac:dyDescent="0.25">
      <c r="A224" s="97">
        <v>43053.554212962961</v>
      </c>
      <c r="B224" s="132" t="str">
        <f t="shared" si="3"/>
        <v>13:18:04</v>
      </c>
      <c r="C224" s="125">
        <v>43053.554166666661</v>
      </c>
      <c r="D224" s="96">
        <v>14.27</v>
      </c>
      <c r="E224" s="96">
        <v>13.9</v>
      </c>
      <c r="F224" s="96">
        <v>133</v>
      </c>
      <c r="G224" s="96">
        <v>130.9</v>
      </c>
      <c r="M224" s="145">
        <v>0.55000000000000004</v>
      </c>
    </row>
    <row r="225" spans="1:13" x14ac:dyDescent="0.25">
      <c r="A225" s="97">
        <v>43053.554907407408</v>
      </c>
      <c r="B225" s="132" t="str">
        <f t="shared" si="3"/>
        <v>13:19:04</v>
      </c>
      <c r="C225" s="125">
        <v>43053.554861111108</v>
      </c>
      <c r="D225" s="96">
        <v>14.42</v>
      </c>
      <c r="E225" s="96">
        <v>13.7</v>
      </c>
      <c r="F225" s="96">
        <v>131.69999999999999</v>
      </c>
      <c r="G225" s="96">
        <v>130</v>
      </c>
      <c r="M225" s="145">
        <v>0.55069444444444449</v>
      </c>
    </row>
    <row r="226" spans="1:13" x14ac:dyDescent="0.25">
      <c r="A226" s="97">
        <v>43053.555601851855</v>
      </c>
      <c r="B226" s="132" t="str">
        <f t="shared" si="3"/>
        <v>13:20:04</v>
      </c>
      <c r="C226" s="125">
        <v>43053.555555555555</v>
      </c>
      <c r="D226" s="96">
        <v>14.52</v>
      </c>
      <c r="E226" s="96">
        <v>13.7</v>
      </c>
      <c r="F226" s="96">
        <v>130.80000000000001</v>
      </c>
      <c r="G226" s="96">
        <v>128.6</v>
      </c>
      <c r="M226" s="145">
        <v>0.55138888888888893</v>
      </c>
    </row>
    <row r="227" spans="1:13" x14ac:dyDescent="0.25">
      <c r="A227" s="97">
        <v>43053.556296296294</v>
      </c>
      <c r="B227" s="132" t="str">
        <f t="shared" si="3"/>
        <v>13:21:04</v>
      </c>
      <c r="C227" s="125">
        <v>43053.556249999994</v>
      </c>
      <c r="D227" s="96">
        <v>14.46</v>
      </c>
      <c r="E227" s="96">
        <v>13.5</v>
      </c>
      <c r="F227" s="96">
        <v>129.6</v>
      </c>
      <c r="G227" s="96">
        <v>127.7</v>
      </c>
      <c r="M227" s="145">
        <v>0.55208333333333337</v>
      </c>
    </row>
    <row r="228" spans="1:13" x14ac:dyDescent="0.25">
      <c r="A228" s="97">
        <v>43053.556990740741</v>
      </c>
      <c r="B228" s="132" t="str">
        <f t="shared" si="3"/>
        <v>13:22:04</v>
      </c>
      <c r="C228" s="125">
        <v>43053.556944444441</v>
      </c>
      <c r="D228" s="96">
        <v>14.55</v>
      </c>
      <c r="E228" s="96">
        <v>13.4</v>
      </c>
      <c r="F228" s="96">
        <v>128.9</v>
      </c>
      <c r="G228" s="96">
        <v>126</v>
      </c>
      <c r="M228" s="145">
        <v>0.55277777777777781</v>
      </c>
    </row>
    <row r="229" spans="1:13" x14ac:dyDescent="0.25">
      <c r="A229" s="97">
        <v>43053.557685185187</v>
      </c>
      <c r="B229" s="132" t="str">
        <f t="shared" si="3"/>
        <v>13:23:04</v>
      </c>
      <c r="C229" s="125">
        <v>43053.557638888888</v>
      </c>
      <c r="D229" s="96">
        <v>14.55</v>
      </c>
      <c r="E229" s="96">
        <v>13.3</v>
      </c>
      <c r="F229" s="96">
        <v>125.4</v>
      </c>
      <c r="G229" s="96">
        <v>124.3</v>
      </c>
      <c r="M229" s="145">
        <v>0.55347222222222225</v>
      </c>
    </row>
    <row r="230" spans="1:13" x14ac:dyDescent="0.25">
      <c r="A230" s="97">
        <v>43053.558379629627</v>
      </c>
      <c r="B230" s="132" t="str">
        <f t="shared" si="3"/>
        <v>13:24:04</v>
      </c>
      <c r="C230" s="125">
        <v>43053.558333333327</v>
      </c>
      <c r="D230" s="96">
        <v>14.42</v>
      </c>
      <c r="E230" s="96">
        <v>13.4</v>
      </c>
      <c r="F230" s="96">
        <v>124.7</v>
      </c>
      <c r="G230" s="96">
        <v>122.1</v>
      </c>
      <c r="M230" s="145">
        <v>0.5541666666666667</v>
      </c>
    </row>
    <row r="231" spans="1:13" x14ac:dyDescent="0.25">
      <c r="A231" s="97">
        <v>43053.559074074074</v>
      </c>
      <c r="B231" s="132" t="str">
        <f t="shared" si="3"/>
        <v>13:25:04</v>
      </c>
      <c r="C231" s="125">
        <v>43053.559027777774</v>
      </c>
      <c r="D231" s="96">
        <v>14.39</v>
      </c>
      <c r="E231" s="96">
        <v>13.4</v>
      </c>
      <c r="F231" s="96">
        <v>122.2</v>
      </c>
      <c r="G231" s="96">
        <v>120.5</v>
      </c>
      <c r="M231" s="145">
        <v>0.55486111111111114</v>
      </c>
    </row>
    <row r="232" spans="1:13" x14ac:dyDescent="0.25">
      <c r="A232" s="97">
        <v>43053.55976851852</v>
      </c>
      <c r="B232" s="132" t="str">
        <f t="shared" si="3"/>
        <v>13:26:04</v>
      </c>
      <c r="C232" s="125">
        <v>43053.55972222222</v>
      </c>
      <c r="D232" s="96">
        <v>14.32</v>
      </c>
      <c r="E232" s="96">
        <v>13.6</v>
      </c>
      <c r="F232" s="96">
        <v>120.5</v>
      </c>
      <c r="G232" s="96">
        <v>118.8</v>
      </c>
      <c r="M232" s="145">
        <v>0.55555555555555558</v>
      </c>
    </row>
    <row r="233" spans="1:13" x14ac:dyDescent="0.25">
      <c r="A233" s="97">
        <v>43053.56046296296</v>
      </c>
      <c r="B233" s="132" t="str">
        <f t="shared" si="3"/>
        <v>13:27:04</v>
      </c>
      <c r="C233" s="125">
        <v>43053.56041666666</v>
      </c>
      <c r="D233" s="96">
        <v>14.24</v>
      </c>
      <c r="E233" s="96">
        <v>13.7</v>
      </c>
      <c r="F233" s="96">
        <v>119.2</v>
      </c>
      <c r="G233" s="96">
        <v>117.5</v>
      </c>
      <c r="M233" s="145">
        <v>0.55625000000000002</v>
      </c>
    </row>
    <row r="234" spans="1:13" x14ac:dyDescent="0.25">
      <c r="A234" s="97">
        <v>43053.561157407406</v>
      </c>
      <c r="B234" s="132" t="str">
        <f t="shared" si="3"/>
        <v>13:28:04</v>
      </c>
      <c r="C234" s="125">
        <v>43053.561111111107</v>
      </c>
      <c r="D234" s="96">
        <v>14.33</v>
      </c>
      <c r="E234" s="96">
        <v>13.7</v>
      </c>
      <c r="F234" s="96">
        <v>118.8</v>
      </c>
      <c r="G234" s="96">
        <v>117</v>
      </c>
      <c r="M234" s="145">
        <v>0.55694444444444446</v>
      </c>
    </row>
    <row r="235" spans="1:13" x14ac:dyDescent="0.25">
      <c r="A235" s="97">
        <v>43053.561851851853</v>
      </c>
      <c r="B235" s="132" t="str">
        <f t="shared" si="3"/>
        <v>13:29:04</v>
      </c>
      <c r="C235" s="125">
        <v>43053.561805555553</v>
      </c>
      <c r="D235" s="96">
        <v>14.4</v>
      </c>
      <c r="E235" s="96">
        <v>13.7</v>
      </c>
      <c r="F235" s="96">
        <v>119.6</v>
      </c>
      <c r="G235" s="96">
        <v>117.6</v>
      </c>
      <c r="M235" s="145">
        <v>0.55763888888888891</v>
      </c>
    </row>
    <row r="236" spans="1:13" x14ac:dyDescent="0.25">
      <c r="A236" s="97">
        <v>43053.5625462963</v>
      </c>
      <c r="B236" s="132" t="str">
        <f t="shared" si="3"/>
        <v>13:30:04</v>
      </c>
      <c r="C236" s="125">
        <v>43053.5625</v>
      </c>
      <c r="D236" s="96">
        <v>14.33</v>
      </c>
      <c r="E236" s="96">
        <v>13.7</v>
      </c>
      <c r="F236" s="96">
        <v>119.3</v>
      </c>
      <c r="G236" s="96">
        <v>118.5</v>
      </c>
      <c r="M236" s="145">
        <v>0.55833333333333335</v>
      </c>
    </row>
    <row r="237" spans="1:13" x14ac:dyDescent="0.25">
      <c r="A237" s="97">
        <v>43053.563240740739</v>
      </c>
      <c r="B237" s="132" t="str">
        <f t="shared" si="3"/>
        <v>13:31:04</v>
      </c>
      <c r="C237" s="125">
        <v>43053.563194444439</v>
      </c>
      <c r="D237" s="96">
        <v>14.42</v>
      </c>
      <c r="E237" s="96">
        <v>13.8</v>
      </c>
      <c r="F237" s="96">
        <v>119.4</v>
      </c>
      <c r="G237" s="96">
        <v>118.4</v>
      </c>
      <c r="M237" s="145">
        <v>0.55902777777777779</v>
      </c>
    </row>
    <row r="238" spans="1:13" x14ac:dyDescent="0.25">
      <c r="A238" s="97">
        <v>43053.563935185186</v>
      </c>
      <c r="B238" s="132" t="str">
        <f t="shared" si="3"/>
        <v>13:32:04</v>
      </c>
      <c r="C238" s="125">
        <v>43053.563888888886</v>
      </c>
      <c r="D238" s="96">
        <v>14.42</v>
      </c>
      <c r="E238" s="96">
        <v>13.7</v>
      </c>
      <c r="F238" s="96">
        <v>120.3</v>
      </c>
      <c r="G238" s="96">
        <v>118.5</v>
      </c>
      <c r="M238" s="145">
        <v>0.55972222222222223</v>
      </c>
    </row>
    <row r="239" spans="1:13" x14ac:dyDescent="0.25">
      <c r="A239" s="97">
        <v>43053.564629629633</v>
      </c>
      <c r="B239" s="132" t="str">
        <f t="shared" si="3"/>
        <v>13:33:04</v>
      </c>
      <c r="C239" s="125">
        <v>43053.564583333333</v>
      </c>
      <c r="D239" s="96">
        <v>14.35</v>
      </c>
      <c r="E239" s="96">
        <v>13.8</v>
      </c>
      <c r="F239" s="96">
        <v>121.9</v>
      </c>
      <c r="G239" s="96">
        <v>120.3</v>
      </c>
      <c r="M239" s="145">
        <v>0.56041666666666679</v>
      </c>
    </row>
    <row r="240" spans="1:13" x14ac:dyDescent="0.25">
      <c r="A240" s="97">
        <v>43053.565324074072</v>
      </c>
      <c r="B240" s="132" t="str">
        <f t="shared" si="3"/>
        <v>13:34:04</v>
      </c>
      <c r="C240" s="125">
        <v>43053.565277777772</v>
      </c>
      <c r="D240" s="96">
        <v>14.47</v>
      </c>
      <c r="E240" s="96">
        <v>14.1</v>
      </c>
      <c r="F240" s="96">
        <v>119.5</v>
      </c>
      <c r="G240" s="96">
        <v>118.9</v>
      </c>
      <c r="M240" s="145">
        <v>0.56111111111111112</v>
      </c>
    </row>
    <row r="241" spans="1:13" x14ac:dyDescent="0.25">
      <c r="A241" s="97">
        <v>43053.566018518519</v>
      </c>
      <c r="B241" s="132" t="str">
        <f t="shared" si="3"/>
        <v>13:35:04</v>
      </c>
      <c r="C241" s="125">
        <v>43053.565972222219</v>
      </c>
      <c r="D241" s="96">
        <v>14.54</v>
      </c>
      <c r="E241" s="96">
        <v>13.9</v>
      </c>
      <c r="F241" s="96">
        <v>120</v>
      </c>
      <c r="G241" s="96">
        <v>118.6</v>
      </c>
      <c r="M241" s="145">
        <v>0.56180555555555567</v>
      </c>
    </row>
    <row r="242" spans="1:13" x14ac:dyDescent="0.25">
      <c r="A242" s="97">
        <v>43053.566712962966</v>
      </c>
      <c r="B242" s="132" t="str">
        <f t="shared" si="3"/>
        <v>13:36:04</v>
      </c>
      <c r="C242" s="125">
        <v>43053.566666666666</v>
      </c>
      <c r="D242" s="96">
        <v>14.62</v>
      </c>
      <c r="E242" s="96">
        <v>13.7</v>
      </c>
      <c r="F242" s="96">
        <v>120.1</v>
      </c>
      <c r="G242" s="96">
        <v>118.6</v>
      </c>
      <c r="M242" s="145">
        <v>0.5625</v>
      </c>
    </row>
    <row r="243" spans="1:13" x14ac:dyDescent="0.25">
      <c r="A243" s="97">
        <v>43053.567407407405</v>
      </c>
      <c r="B243" s="132" t="str">
        <f t="shared" si="3"/>
        <v>13:37:04</v>
      </c>
      <c r="C243" s="125">
        <v>43053.567361111105</v>
      </c>
      <c r="D243" s="96">
        <v>14.73</v>
      </c>
      <c r="E243" s="96">
        <v>13.6</v>
      </c>
      <c r="F243" s="96">
        <v>118.8</v>
      </c>
      <c r="G243" s="96">
        <v>117.4</v>
      </c>
      <c r="M243" s="145">
        <v>0.56319444444444455</v>
      </c>
    </row>
    <row r="244" spans="1:13" x14ac:dyDescent="0.25">
      <c r="A244" s="97">
        <v>43053.568101851852</v>
      </c>
      <c r="B244" s="132" t="str">
        <f t="shared" si="3"/>
        <v>13:38:04</v>
      </c>
      <c r="C244" s="125">
        <v>43053.568055555552</v>
      </c>
      <c r="D244" s="96">
        <v>14.87</v>
      </c>
      <c r="E244" s="96">
        <v>13.4</v>
      </c>
      <c r="F244" s="96">
        <v>117.5</v>
      </c>
      <c r="G244" s="96">
        <v>117.1</v>
      </c>
      <c r="M244" s="145">
        <v>0.56388888888888888</v>
      </c>
    </row>
    <row r="245" spans="1:13" x14ac:dyDescent="0.25">
      <c r="A245" s="97">
        <v>43053.568796296298</v>
      </c>
      <c r="B245" s="132" t="str">
        <f t="shared" si="3"/>
        <v>13:39:04</v>
      </c>
      <c r="C245" s="125">
        <v>43053.568749999999</v>
      </c>
      <c r="D245" s="96">
        <v>14.85</v>
      </c>
      <c r="E245" s="96">
        <v>13.1</v>
      </c>
      <c r="F245" s="96">
        <v>116.7</v>
      </c>
      <c r="G245" s="96">
        <v>115.5</v>
      </c>
      <c r="M245" s="145">
        <v>0.56458333333333344</v>
      </c>
    </row>
    <row r="246" spans="1:13" x14ac:dyDescent="0.25">
      <c r="A246" s="97">
        <v>43053.569490740738</v>
      </c>
      <c r="B246" s="132" t="str">
        <f t="shared" si="3"/>
        <v>13:40:04</v>
      </c>
      <c r="C246" s="125">
        <v>43053.569444444438</v>
      </c>
      <c r="D246" s="96">
        <v>14.78</v>
      </c>
      <c r="E246" s="96">
        <v>13.2</v>
      </c>
      <c r="F246" s="96">
        <v>115.1</v>
      </c>
      <c r="G246" s="96">
        <v>114.3</v>
      </c>
      <c r="M246" s="145">
        <v>0.56527777777777777</v>
      </c>
    </row>
    <row r="247" spans="1:13" x14ac:dyDescent="0.25">
      <c r="A247" s="97">
        <v>43053.570185185185</v>
      </c>
      <c r="B247" s="132" t="str">
        <f t="shared" si="3"/>
        <v>13:41:04</v>
      </c>
      <c r="C247" s="125">
        <v>43053.570138888885</v>
      </c>
      <c r="D247" s="96">
        <v>14.85</v>
      </c>
      <c r="E247" s="96">
        <v>13.3</v>
      </c>
      <c r="F247" s="96">
        <v>113.6</v>
      </c>
      <c r="G247" s="96">
        <v>112.8</v>
      </c>
      <c r="M247" s="145">
        <v>0.56597222222222232</v>
      </c>
    </row>
    <row r="248" spans="1:13" x14ac:dyDescent="0.25">
      <c r="A248" s="97">
        <v>43053.570879629631</v>
      </c>
      <c r="B248" s="132" t="str">
        <f t="shared" si="3"/>
        <v>13:42:04</v>
      </c>
      <c r="C248" s="125">
        <v>43053.570833333331</v>
      </c>
      <c r="D248" s="96">
        <v>14.91</v>
      </c>
      <c r="E248" s="96">
        <v>13</v>
      </c>
      <c r="F248" s="96">
        <v>113</v>
      </c>
      <c r="G248" s="96">
        <v>110.6</v>
      </c>
      <c r="M248" s="145">
        <v>0.56666666666666665</v>
      </c>
    </row>
    <row r="249" spans="1:13" x14ac:dyDescent="0.25">
      <c r="A249" s="97">
        <v>43053.571574074071</v>
      </c>
      <c r="B249" s="132" t="str">
        <f t="shared" si="3"/>
        <v>13:43:04</v>
      </c>
      <c r="C249" s="125">
        <v>43053.571527777771</v>
      </c>
      <c r="D249" s="96">
        <v>15.05</v>
      </c>
      <c r="E249" s="96">
        <v>12.9</v>
      </c>
      <c r="F249" s="96">
        <v>110.3</v>
      </c>
      <c r="G249" s="96">
        <v>109.9</v>
      </c>
      <c r="M249" s="145">
        <v>0.5673611111111112</v>
      </c>
    </row>
    <row r="250" spans="1:13" x14ac:dyDescent="0.25">
      <c r="A250" s="97">
        <v>43053.572268518517</v>
      </c>
      <c r="B250" s="132" t="str">
        <f t="shared" si="3"/>
        <v>13:44:04</v>
      </c>
      <c r="C250" s="125">
        <v>43053.572222222218</v>
      </c>
      <c r="D250" s="96">
        <v>15.07</v>
      </c>
      <c r="E250" s="96">
        <v>12.9</v>
      </c>
      <c r="F250" s="96">
        <v>108.2</v>
      </c>
      <c r="G250" s="96">
        <v>108.1</v>
      </c>
      <c r="M250" s="145">
        <v>0.56805555555555554</v>
      </c>
    </row>
    <row r="251" spans="1:13" x14ac:dyDescent="0.25">
      <c r="A251" s="97">
        <v>43053.572962962964</v>
      </c>
      <c r="B251" s="132" t="str">
        <f t="shared" si="3"/>
        <v>13:45:04</v>
      </c>
      <c r="C251" s="125">
        <v>43053.572916666664</v>
      </c>
      <c r="D251" s="96">
        <v>15</v>
      </c>
      <c r="E251" s="96">
        <v>13</v>
      </c>
      <c r="F251" s="96">
        <v>107.6</v>
      </c>
      <c r="G251" s="96">
        <v>106</v>
      </c>
      <c r="M251" s="145">
        <v>0.56875000000000009</v>
      </c>
    </row>
    <row r="252" spans="1:13" x14ac:dyDescent="0.25">
      <c r="A252" s="97">
        <v>43053.573657407411</v>
      </c>
      <c r="B252" s="132" t="str">
        <f t="shared" si="3"/>
        <v>13:46:04</v>
      </c>
      <c r="C252" s="125">
        <v>43053.573611111111</v>
      </c>
      <c r="D252" s="96">
        <v>15.01</v>
      </c>
      <c r="E252" s="96">
        <v>13.1</v>
      </c>
      <c r="F252" s="96">
        <v>104.4</v>
      </c>
      <c r="G252" s="96">
        <v>104.7</v>
      </c>
      <c r="M252" s="145">
        <v>0.56944444444444442</v>
      </c>
    </row>
    <row r="253" spans="1:13" x14ac:dyDescent="0.25">
      <c r="A253" s="97">
        <v>43053.57435185185</v>
      </c>
      <c r="B253" s="132" t="str">
        <f t="shared" si="3"/>
        <v>13:47:04</v>
      </c>
      <c r="C253" s="125">
        <v>43053.57430555555</v>
      </c>
      <c r="D253" s="96">
        <v>14.96</v>
      </c>
      <c r="E253" s="96">
        <v>13.4</v>
      </c>
      <c r="F253" s="96">
        <v>103.2</v>
      </c>
      <c r="G253" s="96">
        <v>103.5</v>
      </c>
      <c r="M253" s="145">
        <v>0.57013888888888897</v>
      </c>
    </row>
    <row r="254" spans="1:13" x14ac:dyDescent="0.25">
      <c r="A254" s="97">
        <v>43053.575046296297</v>
      </c>
      <c r="B254" s="132" t="str">
        <f t="shared" si="3"/>
        <v>13:48:04</v>
      </c>
      <c r="C254" s="125">
        <v>43053.574999999997</v>
      </c>
      <c r="D254" s="96">
        <v>14.82</v>
      </c>
      <c r="E254" s="96">
        <v>13.6</v>
      </c>
      <c r="F254" s="96">
        <v>102.2</v>
      </c>
      <c r="G254" s="96">
        <v>102</v>
      </c>
      <c r="M254" s="145">
        <v>0.57083333333333341</v>
      </c>
    </row>
    <row r="255" spans="1:13" x14ac:dyDescent="0.25">
      <c r="A255" s="97">
        <v>43053.575740740744</v>
      </c>
      <c r="B255" s="132" t="str">
        <f t="shared" si="3"/>
        <v>13:49:04</v>
      </c>
      <c r="C255" s="125">
        <v>43053.575694444444</v>
      </c>
      <c r="D255" s="96">
        <v>14.79</v>
      </c>
      <c r="E255" s="96">
        <v>13.7</v>
      </c>
      <c r="F255" s="96">
        <v>101.6</v>
      </c>
      <c r="G255" s="96">
        <v>101.2</v>
      </c>
      <c r="M255" s="145">
        <v>0.57152777777777786</v>
      </c>
    </row>
    <row r="256" spans="1:13" x14ac:dyDescent="0.25">
      <c r="A256" s="97">
        <v>43053.576435185183</v>
      </c>
      <c r="B256" s="132" t="str">
        <f t="shared" si="3"/>
        <v>13:50:04</v>
      </c>
      <c r="C256" s="125">
        <v>43053.576388888883</v>
      </c>
      <c r="D256" s="96">
        <v>14.76</v>
      </c>
      <c r="E256" s="96">
        <v>13.8</v>
      </c>
      <c r="F256" s="96">
        <v>102.3</v>
      </c>
      <c r="G256" s="96">
        <v>101</v>
      </c>
      <c r="M256" s="145">
        <v>0.5722222222222223</v>
      </c>
    </row>
    <row r="257" spans="1:13" x14ac:dyDescent="0.25">
      <c r="A257" s="97">
        <v>43053.57712962963</v>
      </c>
      <c r="B257" s="132" t="str">
        <f t="shared" si="3"/>
        <v>13:51:04</v>
      </c>
      <c r="C257" s="125">
        <v>43053.57708333333</v>
      </c>
      <c r="D257" s="96">
        <v>14.97</v>
      </c>
      <c r="E257" s="96">
        <v>13.7</v>
      </c>
      <c r="F257" s="96">
        <v>101.2</v>
      </c>
      <c r="G257" s="96">
        <v>100.3</v>
      </c>
      <c r="M257" s="145">
        <v>0.57291666666666674</v>
      </c>
    </row>
    <row r="258" spans="1:13" x14ac:dyDescent="0.25">
      <c r="A258" s="97">
        <v>43053.577824074076</v>
      </c>
      <c r="B258" s="132" t="str">
        <f t="shared" ref="B258:B321" si="4">IF(HOUR(A258)&lt;1,"0"&amp;HOUR(A258),HOUR(A258))&amp;":"&amp;IF(MINUTE(A258)&lt;10,"0"&amp;MINUTE(A258),MINUTE(A258))&amp;":"&amp;IF(SECOND(A258)&lt;10,"0"&amp;SECOND(A258),SECOND(A258))</f>
        <v>13:52:04</v>
      </c>
      <c r="C258" s="125">
        <v>43053.577777777777</v>
      </c>
      <c r="D258" s="96">
        <v>15.01</v>
      </c>
      <c r="E258" s="96">
        <v>13.6</v>
      </c>
      <c r="F258" s="96">
        <v>100.8</v>
      </c>
      <c r="G258" s="96">
        <v>100.1</v>
      </c>
      <c r="M258" s="145">
        <v>0.57361111111111118</v>
      </c>
    </row>
    <row r="259" spans="1:13" x14ac:dyDescent="0.25">
      <c r="A259" s="97">
        <v>43053.578518518516</v>
      </c>
      <c r="B259" s="132" t="str">
        <f t="shared" si="4"/>
        <v>13:53:04</v>
      </c>
      <c r="C259" s="125">
        <v>43053.578472222216</v>
      </c>
      <c r="D259" s="96">
        <v>15.01</v>
      </c>
      <c r="E259" s="96">
        <v>13.6</v>
      </c>
      <c r="F259" s="96">
        <v>100.4</v>
      </c>
      <c r="G259" s="96">
        <v>99.9</v>
      </c>
      <c r="M259" s="145">
        <v>0.57430555555555562</v>
      </c>
    </row>
    <row r="260" spans="1:13" x14ac:dyDescent="0.25">
      <c r="A260" s="97">
        <v>43053.579212962963</v>
      </c>
      <c r="B260" s="132" t="str">
        <f t="shared" si="4"/>
        <v>13:54:04</v>
      </c>
      <c r="C260" s="125">
        <v>43053.579166666663</v>
      </c>
      <c r="D260" s="96">
        <v>14.99</v>
      </c>
      <c r="E260" s="96">
        <v>13.7</v>
      </c>
      <c r="F260" s="96">
        <v>100.3</v>
      </c>
      <c r="G260" s="96">
        <v>99.7</v>
      </c>
      <c r="M260" s="145">
        <v>0.57500000000000007</v>
      </c>
    </row>
    <row r="261" spans="1:13" x14ac:dyDescent="0.25">
      <c r="A261" s="97">
        <v>43053.579907407409</v>
      </c>
      <c r="B261" s="132" t="str">
        <f t="shared" si="4"/>
        <v>13:55:04</v>
      </c>
      <c r="C261" s="125">
        <v>43053.579861111109</v>
      </c>
      <c r="D261" s="96">
        <v>14.91</v>
      </c>
      <c r="E261" s="96">
        <v>13.8</v>
      </c>
      <c r="F261" s="96">
        <v>100.1</v>
      </c>
      <c r="G261" s="96">
        <v>99.9</v>
      </c>
      <c r="M261" s="145">
        <v>0.57569444444444451</v>
      </c>
    </row>
    <row r="262" spans="1:13" x14ac:dyDescent="0.25">
      <c r="A262" s="97">
        <v>43053.580601851849</v>
      </c>
      <c r="B262" s="132" t="str">
        <f t="shared" si="4"/>
        <v>13:56:04</v>
      </c>
      <c r="C262" s="125">
        <v>43053.580555555549</v>
      </c>
      <c r="D262" s="96">
        <v>14.83</v>
      </c>
      <c r="E262" s="96">
        <v>13.8</v>
      </c>
      <c r="F262" s="96">
        <v>99.7</v>
      </c>
      <c r="G262" s="96">
        <v>99.3</v>
      </c>
      <c r="M262" s="145">
        <v>0.57638888888888895</v>
      </c>
    </row>
    <row r="263" spans="1:13" x14ac:dyDescent="0.25">
      <c r="A263" s="97">
        <v>43053.581296296295</v>
      </c>
      <c r="B263" s="132" t="str">
        <f t="shared" si="4"/>
        <v>13:57:04</v>
      </c>
      <c r="C263" s="125">
        <v>43053.581249999996</v>
      </c>
      <c r="D263" s="96">
        <v>14.91</v>
      </c>
      <c r="E263" s="96">
        <v>13.7</v>
      </c>
      <c r="F263" s="96">
        <v>100</v>
      </c>
      <c r="G263" s="96">
        <v>98.6</v>
      </c>
      <c r="M263" s="145">
        <v>0.57708333333333339</v>
      </c>
    </row>
    <row r="264" spans="1:13" x14ac:dyDescent="0.25">
      <c r="A264" s="97">
        <v>43053.581990740742</v>
      </c>
      <c r="B264" s="132" t="str">
        <f t="shared" si="4"/>
        <v>13:58:04</v>
      </c>
      <c r="C264" s="125">
        <v>43053.581944444442</v>
      </c>
      <c r="D264" s="96">
        <v>14.94</v>
      </c>
      <c r="E264" s="96">
        <v>13.9</v>
      </c>
      <c r="F264" s="96">
        <v>99.6</v>
      </c>
      <c r="G264" s="96">
        <v>98.3</v>
      </c>
      <c r="M264" s="145">
        <v>0.57777777777777783</v>
      </c>
    </row>
    <row r="265" spans="1:13" x14ac:dyDescent="0.25">
      <c r="A265" s="97">
        <v>43053.582685185182</v>
      </c>
      <c r="B265" s="132" t="str">
        <f t="shared" si="4"/>
        <v>13:59:04</v>
      </c>
      <c r="C265" s="125">
        <v>43053.582638888882</v>
      </c>
      <c r="D265" s="96">
        <v>14.91</v>
      </c>
      <c r="E265" s="96">
        <v>13.9</v>
      </c>
      <c r="F265" s="96">
        <v>99.8</v>
      </c>
      <c r="G265" s="96">
        <v>98.3</v>
      </c>
      <c r="M265" s="145">
        <v>0.57847222222222228</v>
      </c>
    </row>
    <row r="266" spans="1:13" x14ac:dyDescent="0.25">
      <c r="A266" s="97">
        <v>43053.583379629628</v>
      </c>
      <c r="B266" s="132" t="str">
        <f t="shared" si="4"/>
        <v>14:00:04</v>
      </c>
      <c r="C266" s="125">
        <v>43053.583333333328</v>
      </c>
      <c r="D266" s="96">
        <v>14.63</v>
      </c>
      <c r="E266" s="96">
        <v>14.3</v>
      </c>
      <c r="F266" s="96">
        <v>99</v>
      </c>
      <c r="G266" s="96">
        <v>98.4</v>
      </c>
      <c r="M266" s="145">
        <v>0.57916666666666672</v>
      </c>
    </row>
    <row r="267" spans="1:13" x14ac:dyDescent="0.25">
      <c r="A267" s="97">
        <v>43053.584074074075</v>
      </c>
      <c r="B267" s="132" t="str">
        <f t="shared" si="4"/>
        <v>14:01:04</v>
      </c>
      <c r="C267" s="125">
        <v>43053.584027777775</v>
      </c>
      <c r="D267" s="96">
        <v>14.52</v>
      </c>
      <c r="E267" s="96">
        <v>14.5</v>
      </c>
      <c r="F267" s="96">
        <v>98.6</v>
      </c>
      <c r="G267" s="96">
        <v>99.2</v>
      </c>
      <c r="M267" s="145">
        <v>0.57986111111111116</v>
      </c>
    </row>
    <row r="268" spans="1:13" x14ac:dyDescent="0.25">
      <c r="A268" s="97">
        <v>43053.584768518522</v>
      </c>
      <c r="B268" s="132" t="str">
        <f t="shared" si="4"/>
        <v>14:02:04</v>
      </c>
      <c r="C268" s="125">
        <v>43053.584722222222</v>
      </c>
      <c r="D268" s="96">
        <v>14.45</v>
      </c>
      <c r="E268" s="96">
        <v>14.7</v>
      </c>
      <c r="F268" s="96">
        <v>100.2</v>
      </c>
      <c r="G268" s="96">
        <v>99.1</v>
      </c>
      <c r="M268" s="145">
        <v>0.5805555555555556</v>
      </c>
    </row>
    <row r="269" spans="1:13" x14ac:dyDescent="0.25">
      <c r="A269" s="97">
        <v>43053.585462962961</v>
      </c>
      <c r="B269" s="132" t="str">
        <f t="shared" si="4"/>
        <v>14:03:04</v>
      </c>
      <c r="C269" s="125">
        <v>43053.585416666661</v>
      </c>
      <c r="D269" s="96">
        <v>14.42</v>
      </c>
      <c r="E269" s="96">
        <v>15</v>
      </c>
      <c r="F269" s="96">
        <v>100.1</v>
      </c>
      <c r="G269" s="96">
        <v>99.8</v>
      </c>
      <c r="M269" s="145">
        <v>0.58125000000000004</v>
      </c>
    </row>
    <row r="270" spans="1:13" x14ac:dyDescent="0.25">
      <c r="A270" s="97">
        <v>43053.586157407408</v>
      </c>
      <c r="B270" s="132" t="str">
        <f t="shared" si="4"/>
        <v>14:04:04</v>
      </c>
      <c r="C270" s="125">
        <v>43053.586111111108</v>
      </c>
      <c r="D270" s="96">
        <v>14.42</v>
      </c>
      <c r="E270" s="96">
        <v>15.3</v>
      </c>
      <c r="F270" s="96">
        <v>101.1</v>
      </c>
      <c r="G270" s="96">
        <v>101.1</v>
      </c>
      <c r="M270" s="145">
        <v>0.58194444444444449</v>
      </c>
    </row>
    <row r="271" spans="1:13" x14ac:dyDescent="0.25">
      <c r="A271" s="97">
        <v>43053.586851851855</v>
      </c>
      <c r="B271" s="132" t="str">
        <f t="shared" si="4"/>
        <v>14:05:04</v>
      </c>
      <c r="C271" s="125">
        <v>43053.586805555555</v>
      </c>
      <c r="D271" s="96">
        <v>14.42</v>
      </c>
      <c r="E271" s="96">
        <v>15.5</v>
      </c>
      <c r="F271" s="96">
        <v>103.1</v>
      </c>
      <c r="G271" s="96">
        <v>101.6</v>
      </c>
      <c r="M271" s="145">
        <v>0.58263888888888893</v>
      </c>
    </row>
    <row r="272" spans="1:13" x14ac:dyDescent="0.25">
      <c r="A272" s="97">
        <v>43053.587546296294</v>
      </c>
      <c r="B272" s="132" t="str">
        <f t="shared" si="4"/>
        <v>14:06:04</v>
      </c>
      <c r="C272" s="125">
        <v>43053.587499999994</v>
      </c>
      <c r="D272" s="96">
        <v>14.42</v>
      </c>
      <c r="E272" s="96">
        <v>15.6</v>
      </c>
      <c r="F272" s="96">
        <v>103.6</v>
      </c>
      <c r="G272" s="96">
        <v>103.6</v>
      </c>
      <c r="M272" s="145">
        <v>0.58333333333333337</v>
      </c>
    </row>
    <row r="273" spans="1:13" x14ac:dyDescent="0.25">
      <c r="A273" s="97">
        <v>43053.588240740741</v>
      </c>
      <c r="B273" s="132" t="str">
        <f t="shared" si="4"/>
        <v>14:07:04</v>
      </c>
      <c r="C273" s="125">
        <v>43053.588194444441</v>
      </c>
      <c r="D273" s="96">
        <v>14.42</v>
      </c>
      <c r="E273" s="96">
        <v>15.7</v>
      </c>
      <c r="F273" s="96">
        <v>107.5</v>
      </c>
      <c r="G273" s="96">
        <v>106.1</v>
      </c>
      <c r="M273" s="145">
        <v>0.58402777777777781</v>
      </c>
    </row>
    <row r="274" spans="1:13" x14ac:dyDescent="0.25">
      <c r="A274" s="97">
        <v>43053.588935185187</v>
      </c>
      <c r="B274" s="132" t="str">
        <f t="shared" si="4"/>
        <v>14:08:04</v>
      </c>
      <c r="C274" s="125">
        <v>43053.588888888888</v>
      </c>
      <c r="D274" s="96">
        <v>14.51</v>
      </c>
      <c r="E274" s="96">
        <v>15.8</v>
      </c>
      <c r="F274" s="96">
        <v>107</v>
      </c>
      <c r="G274" s="96">
        <v>107.2</v>
      </c>
      <c r="M274" s="145">
        <v>0.58472222222222225</v>
      </c>
    </row>
    <row r="275" spans="1:13" x14ac:dyDescent="0.25">
      <c r="A275" s="97">
        <v>43053.589629629627</v>
      </c>
      <c r="B275" s="132" t="str">
        <f t="shared" si="4"/>
        <v>14:09:04</v>
      </c>
      <c r="C275" s="125">
        <v>43053.589583333327</v>
      </c>
      <c r="D275" s="96">
        <v>14.56</v>
      </c>
      <c r="E275" s="96">
        <v>15.7</v>
      </c>
      <c r="F275" s="96">
        <v>110.1</v>
      </c>
      <c r="G275" s="96">
        <v>109.7</v>
      </c>
      <c r="M275" s="145">
        <v>0.5854166666666667</v>
      </c>
    </row>
    <row r="276" spans="1:13" x14ac:dyDescent="0.25">
      <c r="A276" s="97">
        <v>43053.590324074074</v>
      </c>
      <c r="B276" s="132" t="str">
        <f t="shared" si="4"/>
        <v>14:10:04</v>
      </c>
      <c r="C276" s="125">
        <v>43053.590277777774</v>
      </c>
      <c r="D276" s="96">
        <v>14.52</v>
      </c>
      <c r="E276" s="96">
        <v>16</v>
      </c>
      <c r="F276" s="96">
        <v>112.3</v>
      </c>
      <c r="G276" s="96">
        <v>111.4</v>
      </c>
      <c r="M276" s="145">
        <v>0.58611111111111114</v>
      </c>
    </row>
    <row r="277" spans="1:13" x14ac:dyDescent="0.25">
      <c r="A277" s="97">
        <v>43053.59101851852</v>
      </c>
      <c r="B277" s="132" t="str">
        <f t="shared" si="4"/>
        <v>14:11:04</v>
      </c>
      <c r="C277" s="125">
        <v>43053.59097222222</v>
      </c>
      <c r="D277" s="96">
        <v>14.48</v>
      </c>
      <c r="E277" s="96">
        <v>16.100000000000001</v>
      </c>
      <c r="F277" s="96">
        <v>114.1</v>
      </c>
      <c r="G277" s="96">
        <v>113.3</v>
      </c>
      <c r="M277" s="145">
        <v>0.58680555555555558</v>
      </c>
    </row>
    <row r="278" spans="1:13" x14ac:dyDescent="0.25">
      <c r="A278" s="97">
        <v>43053.59171296296</v>
      </c>
      <c r="B278" s="132" t="str">
        <f t="shared" si="4"/>
        <v>14:12:04</v>
      </c>
      <c r="C278" s="125">
        <v>43053.59166666666</v>
      </c>
      <c r="D278" s="96">
        <v>14.42</v>
      </c>
      <c r="E278" s="96">
        <v>16.100000000000001</v>
      </c>
      <c r="F278" s="96">
        <v>114.5</v>
      </c>
      <c r="G278" s="96">
        <v>114.4</v>
      </c>
      <c r="M278" s="145">
        <v>0.58750000000000002</v>
      </c>
    </row>
    <row r="279" spans="1:13" x14ac:dyDescent="0.25">
      <c r="A279" s="97">
        <v>43053.592407407406</v>
      </c>
      <c r="B279" s="132" t="str">
        <f t="shared" si="4"/>
        <v>14:13:04</v>
      </c>
      <c r="C279" s="125">
        <v>43053.592361111107</v>
      </c>
      <c r="D279" s="96">
        <v>14.47</v>
      </c>
      <c r="E279" s="96">
        <v>16.3</v>
      </c>
      <c r="F279" s="96">
        <v>117.3</v>
      </c>
      <c r="G279" s="96">
        <v>116.3</v>
      </c>
      <c r="M279" s="145">
        <v>0.58819444444444446</v>
      </c>
    </row>
    <row r="280" spans="1:13" x14ac:dyDescent="0.25">
      <c r="A280" s="97">
        <v>43053.593101851853</v>
      </c>
      <c r="B280" s="132" t="str">
        <f t="shared" si="4"/>
        <v>14:14:04</v>
      </c>
      <c r="C280" s="125">
        <v>43053.593055555553</v>
      </c>
      <c r="D280" s="96">
        <v>14.52</v>
      </c>
      <c r="E280" s="96">
        <v>16.399999999999999</v>
      </c>
      <c r="F280" s="96">
        <v>116.8</v>
      </c>
      <c r="G280" s="96">
        <v>116.6</v>
      </c>
      <c r="M280" s="145">
        <v>0.58888888888888891</v>
      </c>
    </row>
    <row r="281" spans="1:13" x14ac:dyDescent="0.25">
      <c r="A281" s="97">
        <v>43053.5937962963</v>
      </c>
      <c r="B281" s="132" t="str">
        <f t="shared" si="4"/>
        <v>14:15:04</v>
      </c>
      <c r="C281" s="125">
        <v>43053.59375</v>
      </c>
      <c r="D281" s="96">
        <v>14.45</v>
      </c>
      <c r="E281" s="96">
        <v>16.600000000000001</v>
      </c>
      <c r="F281" s="96">
        <v>116.1</v>
      </c>
      <c r="G281" s="96">
        <v>116.5</v>
      </c>
      <c r="M281" s="145">
        <v>0.58958333333333335</v>
      </c>
    </row>
    <row r="282" spans="1:13" x14ac:dyDescent="0.25">
      <c r="A282" s="97">
        <v>43053.594490740739</v>
      </c>
      <c r="B282" s="132" t="str">
        <f t="shared" si="4"/>
        <v>14:16:04</v>
      </c>
      <c r="C282" s="125">
        <v>43053.594444444439</v>
      </c>
      <c r="D282" s="96">
        <v>14.45</v>
      </c>
      <c r="E282" s="96">
        <v>17.2</v>
      </c>
      <c r="F282" s="96">
        <v>118.5</v>
      </c>
      <c r="G282" s="96">
        <v>117.6</v>
      </c>
      <c r="M282" s="145">
        <v>0.59027777777777779</v>
      </c>
    </row>
    <row r="283" spans="1:13" x14ac:dyDescent="0.25">
      <c r="A283" s="97">
        <v>43053.595185185186</v>
      </c>
      <c r="B283" s="132" t="str">
        <f t="shared" si="4"/>
        <v>14:17:04</v>
      </c>
      <c r="C283" s="125">
        <v>43053.595138888886</v>
      </c>
      <c r="D283" s="96">
        <v>14.52</v>
      </c>
      <c r="E283" s="96">
        <v>17.899999999999999</v>
      </c>
      <c r="F283" s="96">
        <v>118.6</v>
      </c>
      <c r="G283" s="96">
        <v>117.8</v>
      </c>
      <c r="M283" s="145">
        <v>0.59097222222222223</v>
      </c>
    </row>
    <row r="284" spans="1:13" x14ac:dyDescent="0.25">
      <c r="A284" s="97">
        <v>43053.595879629633</v>
      </c>
      <c r="B284" s="132" t="str">
        <f t="shared" si="4"/>
        <v>14:18:04</v>
      </c>
      <c r="C284" s="125">
        <v>43053.595833333333</v>
      </c>
      <c r="D284" s="96">
        <v>14.49</v>
      </c>
      <c r="E284" s="96">
        <v>18.600000000000001</v>
      </c>
      <c r="F284" s="96">
        <v>118.1</v>
      </c>
      <c r="G284" s="96">
        <v>118.5</v>
      </c>
      <c r="M284" s="145">
        <v>0.59166666666666679</v>
      </c>
    </row>
    <row r="285" spans="1:13" x14ac:dyDescent="0.25">
      <c r="A285" s="97">
        <v>43053.596574074072</v>
      </c>
      <c r="B285" s="132" t="str">
        <f t="shared" si="4"/>
        <v>14:19:04</v>
      </c>
      <c r="C285" s="125">
        <v>43053.596527777772</v>
      </c>
      <c r="D285" s="96">
        <v>14.48</v>
      </c>
      <c r="E285" s="96">
        <v>19</v>
      </c>
      <c r="F285" s="96">
        <v>120.9</v>
      </c>
      <c r="G285" s="96">
        <v>119.8</v>
      </c>
      <c r="M285" s="145">
        <v>0.59236111111111112</v>
      </c>
    </row>
    <row r="286" spans="1:13" x14ac:dyDescent="0.25">
      <c r="A286" s="97">
        <v>43053.597268518519</v>
      </c>
      <c r="B286" s="132" t="str">
        <f t="shared" si="4"/>
        <v>14:20:04</v>
      </c>
      <c r="C286" s="125">
        <v>43053.597222222219</v>
      </c>
      <c r="D286" s="96">
        <v>14.51</v>
      </c>
      <c r="E286" s="96">
        <v>20</v>
      </c>
      <c r="F286" s="96">
        <v>120.1</v>
      </c>
      <c r="G286" s="96">
        <v>119.9</v>
      </c>
      <c r="M286" s="145">
        <v>0.59305555555555567</v>
      </c>
    </row>
    <row r="287" spans="1:13" x14ac:dyDescent="0.25">
      <c r="A287" s="97">
        <v>43053.597962962966</v>
      </c>
      <c r="B287" s="132" t="str">
        <f t="shared" si="4"/>
        <v>14:21:04</v>
      </c>
      <c r="C287" s="125">
        <v>43053.597916666666</v>
      </c>
      <c r="D287" s="96">
        <v>14.57</v>
      </c>
      <c r="E287" s="96">
        <v>19.2</v>
      </c>
      <c r="F287" s="96">
        <v>120.6</v>
      </c>
      <c r="G287" s="96">
        <v>120.4</v>
      </c>
      <c r="M287" s="145">
        <v>0.59375</v>
      </c>
    </row>
    <row r="288" spans="1:13" x14ac:dyDescent="0.25">
      <c r="A288" s="97">
        <v>43053.598657407405</v>
      </c>
      <c r="B288" s="132" t="str">
        <f t="shared" si="4"/>
        <v>14:22:04</v>
      </c>
      <c r="C288" s="125">
        <v>43053.598611111105</v>
      </c>
      <c r="D288" s="96">
        <v>14.61</v>
      </c>
      <c r="E288" s="96">
        <v>18.3</v>
      </c>
      <c r="F288" s="96">
        <v>121.4</v>
      </c>
      <c r="G288" s="96">
        <v>121.2</v>
      </c>
      <c r="M288" s="145">
        <v>0.59444444444444455</v>
      </c>
    </row>
    <row r="289" spans="1:13" x14ac:dyDescent="0.25">
      <c r="A289" s="97">
        <v>43053.599351851852</v>
      </c>
      <c r="B289" s="132" t="str">
        <f t="shared" si="4"/>
        <v>14:23:04</v>
      </c>
      <c r="C289" s="125">
        <v>43053.599305555552</v>
      </c>
      <c r="D289" s="96">
        <v>14.61</v>
      </c>
      <c r="E289" s="96">
        <v>17.8</v>
      </c>
      <c r="F289" s="96">
        <v>120.6</v>
      </c>
      <c r="G289" s="96">
        <v>120.2</v>
      </c>
      <c r="M289" s="145">
        <v>0.59513888888888888</v>
      </c>
    </row>
    <row r="290" spans="1:13" x14ac:dyDescent="0.25">
      <c r="A290" s="97">
        <v>43053.600046296298</v>
      </c>
      <c r="B290" s="132" t="str">
        <f t="shared" si="4"/>
        <v>14:24:04</v>
      </c>
      <c r="C290" s="125">
        <v>43053.599999999999</v>
      </c>
      <c r="D290" s="96">
        <v>14.61</v>
      </c>
      <c r="E290" s="96">
        <v>17.3</v>
      </c>
      <c r="F290" s="96">
        <v>122.7</v>
      </c>
      <c r="G290" s="96">
        <v>121.9</v>
      </c>
      <c r="M290" s="145">
        <v>0.59583333333333344</v>
      </c>
    </row>
    <row r="291" spans="1:13" x14ac:dyDescent="0.25">
      <c r="A291" s="97">
        <v>43053.600740740738</v>
      </c>
      <c r="B291" s="132" t="str">
        <f t="shared" si="4"/>
        <v>14:25:04</v>
      </c>
      <c r="C291" s="125">
        <v>43053.600694444438</v>
      </c>
      <c r="D291" s="96">
        <v>14.61</v>
      </c>
      <c r="E291" s="96">
        <v>17.2</v>
      </c>
      <c r="F291" s="96">
        <v>122</v>
      </c>
      <c r="G291" s="96">
        <v>120.7</v>
      </c>
      <c r="M291" s="145">
        <v>0.59652777777777777</v>
      </c>
    </row>
    <row r="292" spans="1:13" x14ac:dyDescent="0.25">
      <c r="A292" s="97">
        <v>43053.601435185185</v>
      </c>
      <c r="B292" s="132" t="str">
        <f t="shared" si="4"/>
        <v>14:26:04</v>
      </c>
      <c r="C292" s="125">
        <v>43053.601388888885</v>
      </c>
      <c r="D292" s="96">
        <v>14.61</v>
      </c>
      <c r="E292" s="96">
        <v>17.100000000000001</v>
      </c>
      <c r="F292" s="96">
        <v>122</v>
      </c>
      <c r="G292" s="96">
        <v>121.1</v>
      </c>
      <c r="M292" s="145">
        <v>0.59722222222222232</v>
      </c>
    </row>
    <row r="293" spans="1:13" x14ac:dyDescent="0.25">
      <c r="A293" s="97">
        <v>43053.602129629631</v>
      </c>
      <c r="B293" s="132" t="str">
        <f t="shared" si="4"/>
        <v>14:27:04</v>
      </c>
      <c r="C293" s="125">
        <v>43053.602083333331</v>
      </c>
      <c r="D293" s="96">
        <v>14.62</v>
      </c>
      <c r="E293" s="96">
        <v>16.8</v>
      </c>
      <c r="F293" s="96">
        <v>121.2</v>
      </c>
      <c r="G293" s="96">
        <v>119.9</v>
      </c>
      <c r="M293" s="145">
        <v>0.59791666666666665</v>
      </c>
    </row>
    <row r="294" spans="1:13" s="132" customFormat="1" x14ac:dyDescent="0.25">
      <c r="A294" s="125">
        <v>43053.602824074071</v>
      </c>
      <c r="B294" s="132" t="str">
        <f t="shared" si="4"/>
        <v>14:28:04</v>
      </c>
      <c r="C294" s="125">
        <v>43053.602777777771</v>
      </c>
      <c r="D294" s="132">
        <v>14.62</v>
      </c>
      <c r="E294" s="132">
        <v>16.7</v>
      </c>
      <c r="F294" s="132">
        <v>120.9</v>
      </c>
      <c r="G294" s="132">
        <v>119.3</v>
      </c>
      <c r="M294" s="146">
        <v>0.5986111111111112</v>
      </c>
    </row>
    <row r="295" spans="1:13" x14ac:dyDescent="0.25">
      <c r="A295" s="97">
        <v>43053.603518518517</v>
      </c>
      <c r="B295" s="132" t="str">
        <f t="shared" si="4"/>
        <v>14:29:04</v>
      </c>
      <c r="C295" s="125">
        <v>43053.603472222218</v>
      </c>
      <c r="D295" s="96">
        <v>14.61</v>
      </c>
      <c r="E295" s="96">
        <v>16.7</v>
      </c>
      <c r="F295" s="96">
        <v>119.1</v>
      </c>
      <c r="G295" s="96">
        <v>118.1</v>
      </c>
      <c r="M295" s="145">
        <v>0.59930555555555554</v>
      </c>
    </row>
    <row r="296" spans="1:13" x14ac:dyDescent="0.25">
      <c r="A296" s="97">
        <v>43053.604212962964</v>
      </c>
      <c r="B296" s="132" t="str">
        <f t="shared" si="4"/>
        <v>14:30:04</v>
      </c>
      <c r="C296" s="125">
        <v>43053.604166666664</v>
      </c>
      <c r="D296" s="96">
        <v>14.55</v>
      </c>
      <c r="E296" s="96">
        <v>16.600000000000001</v>
      </c>
      <c r="F296" s="96">
        <v>120.3</v>
      </c>
      <c r="G296" s="96">
        <v>117.6</v>
      </c>
      <c r="M296" s="145">
        <v>0.60000000000000009</v>
      </c>
    </row>
    <row r="297" spans="1:13" x14ac:dyDescent="0.25">
      <c r="A297" s="97">
        <v>43053.604907407411</v>
      </c>
      <c r="B297" s="132" t="str">
        <f t="shared" si="4"/>
        <v>14:31:04</v>
      </c>
      <c r="C297" s="125">
        <v>43053.604861111111</v>
      </c>
      <c r="D297" s="96">
        <v>14.52</v>
      </c>
      <c r="E297" s="96">
        <v>16.600000000000001</v>
      </c>
      <c r="F297" s="96">
        <v>118.6</v>
      </c>
      <c r="G297" s="96">
        <v>117.5</v>
      </c>
      <c r="M297" s="145">
        <v>0.60069444444444442</v>
      </c>
    </row>
    <row r="298" spans="1:13" x14ac:dyDescent="0.25">
      <c r="A298" s="97">
        <v>43053.60560185185</v>
      </c>
      <c r="B298" s="132" t="str">
        <f t="shared" si="4"/>
        <v>14:32:04</v>
      </c>
      <c r="C298" s="125">
        <v>43053.60555555555</v>
      </c>
      <c r="D298" s="96">
        <v>14.52</v>
      </c>
      <c r="E298" s="96">
        <v>16.600000000000001</v>
      </c>
      <c r="F298" s="96">
        <v>117.9</v>
      </c>
      <c r="G298" s="96">
        <v>117.5</v>
      </c>
      <c r="M298" s="145">
        <v>0.60138888888888897</v>
      </c>
    </row>
    <row r="299" spans="1:13" x14ac:dyDescent="0.25">
      <c r="A299" s="97">
        <v>43053.606296296297</v>
      </c>
      <c r="B299" s="132" t="str">
        <f t="shared" si="4"/>
        <v>14:33:04</v>
      </c>
      <c r="C299" s="125">
        <v>43053.606249999997</v>
      </c>
      <c r="D299" s="96">
        <v>14.61</v>
      </c>
      <c r="E299" s="96">
        <v>16.600000000000001</v>
      </c>
      <c r="F299" s="96">
        <v>118.3</v>
      </c>
      <c r="G299" s="96">
        <v>117.8</v>
      </c>
      <c r="M299" s="145">
        <v>0.60208333333333341</v>
      </c>
    </row>
    <row r="300" spans="1:13" x14ac:dyDescent="0.25">
      <c r="A300" s="97">
        <v>43053.606990740744</v>
      </c>
      <c r="B300" s="132" t="str">
        <f t="shared" si="4"/>
        <v>14:34:04</v>
      </c>
      <c r="C300" s="125">
        <v>43053.606944444444</v>
      </c>
      <c r="D300" s="96">
        <v>14.68</v>
      </c>
      <c r="E300" s="96">
        <v>16.399999999999999</v>
      </c>
      <c r="F300" s="96">
        <v>118.2</v>
      </c>
      <c r="G300" s="96">
        <v>117.5</v>
      </c>
      <c r="M300" s="145">
        <v>0.60277777777777786</v>
      </c>
    </row>
    <row r="301" spans="1:13" x14ac:dyDescent="0.25">
      <c r="A301" s="97">
        <v>43053.607685185183</v>
      </c>
      <c r="B301" s="132" t="str">
        <f t="shared" si="4"/>
        <v>14:35:04</v>
      </c>
      <c r="C301" s="125">
        <v>43053.607638888883</v>
      </c>
      <c r="D301" s="96">
        <v>14.71</v>
      </c>
      <c r="E301" s="96">
        <v>16</v>
      </c>
      <c r="F301" s="96">
        <v>117.8</v>
      </c>
      <c r="G301" s="96">
        <v>117.3</v>
      </c>
      <c r="M301" s="145">
        <v>0.6034722222222223</v>
      </c>
    </row>
    <row r="302" spans="1:13" x14ac:dyDescent="0.25">
      <c r="A302" s="97">
        <v>43053.60837962963</v>
      </c>
      <c r="B302" s="132" t="str">
        <f t="shared" si="4"/>
        <v>14:36:04</v>
      </c>
      <c r="C302" s="125">
        <v>43053.60833333333</v>
      </c>
      <c r="D302" s="96">
        <v>14.71</v>
      </c>
      <c r="E302" s="96">
        <v>15.7</v>
      </c>
      <c r="F302" s="96">
        <v>119</v>
      </c>
      <c r="G302" s="96">
        <v>117.6</v>
      </c>
      <c r="M302" s="145">
        <v>0.60416666666666674</v>
      </c>
    </row>
    <row r="303" spans="1:13" x14ac:dyDescent="0.25">
      <c r="A303" s="97">
        <v>43053.609074074076</v>
      </c>
      <c r="B303" s="132" t="str">
        <f t="shared" si="4"/>
        <v>14:37:04</v>
      </c>
      <c r="C303" s="125">
        <v>43053.609027777777</v>
      </c>
      <c r="D303" s="96">
        <v>14.71</v>
      </c>
      <c r="E303" s="96">
        <v>15.7</v>
      </c>
      <c r="F303" s="96">
        <v>117.7</v>
      </c>
      <c r="G303" s="96">
        <v>117</v>
      </c>
      <c r="M303" s="145">
        <v>0.60486111111111118</v>
      </c>
    </row>
    <row r="304" spans="1:13" x14ac:dyDescent="0.25">
      <c r="A304" s="97">
        <v>43053.609768518516</v>
      </c>
      <c r="B304" s="132" t="str">
        <f t="shared" si="4"/>
        <v>14:38:04</v>
      </c>
      <c r="C304" s="125">
        <v>43053.609722222216</v>
      </c>
      <c r="D304" s="96">
        <v>14.71</v>
      </c>
      <c r="E304" s="96">
        <v>15.8</v>
      </c>
      <c r="F304" s="96">
        <v>117.8</v>
      </c>
      <c r="G304" s="96">
        <v>117</v>
      </c>
      <c r="M304" s="145">
        <v>0.60555555555555562</v>
      </c>
    </row>
    <row r="305" spans="1:13" x14ac:dyDescent="0.25">
      <c r="A305" s="97">
        <v>43053.610462962963</v>
      </c>
      <c r="B305" s="132" t="str">
        <f t="shared" si="4"/>
        <v>14:39:04</v>
      </c>
      <c r="C305" s="125">
        <v>43053.610416666663</v>
      </c>
      <c r="D305" s="96">
        <v>14.7</v>
      </c>
      <c r="E305" s="96">
        <v>15.8</v>
      </c>
      <c r="F305" s="96">
        <v>117.4</v>
      </c>
      <c r="G305" s="96">
        <v>116.9</v>
      </c>
      <c r="M305" s="145">
        <v>0.60625000000000007</v>
      </c>
    </row>
    <row r="306" spans="1:13" x14ac:dyDescent="0.25">
      <c r="A306" s="97">
        <v>43053.611157407409</v>
      </c>
      <c r="B306" s="132" t="str">
        <f t="shared" si="4"/>
        <v>14:40:04</v>
      </c>
      <c r="C306" s="125">
        <v>43053.611111111109</v>
      </c>
      <c r="D306" s="96">
        <v>14.55</v>
      </c>
      <c r="E306" s="96">
        <v>15.8</v>
      </c>
      <c r="F306" s="96">
        <v>116.6</v>
      </c>
      <c r="G306" s="96">
        <v>116.4</v>
      </c>
      <c r="M306" s="145">
        <v>0.60694444444444451</v>
      </c>
    </row>
    <row r="307" spans="1:13" x14ac:dyDescent="0.25">
      <c r="A307" s="97">
        <v>43053.611851851849</v>
      </c>
      <c r="B307" s="132" t="str">
        <f t="shared" si="4"/>
        <v>14:41:04</v>
      </c>
      <c r="C307" s="125">
        <v>43053.611805555549</v>
      </c>
      <c r="D307" s="96">
        <v>14.46</v>
      </c>
      <c r="E307" s="96">
        <v>16</v>
      </c>
      <c r="F307" s="96">
        <v>117.3</v>
      </c>
      <c r="G307" s="96">
        <v>116.6</v>
      </c>
      <c r="M307" s="145">
        <v>0.60763888888888895</v>
      </c>
    </row>
    <row r="308" spans="1:13" x14ac:dyDescent="0.25">
      <c r="A308" s="97">
        <v>43053.612546296295</v>
      </c>
      <c r="B308" s="132" t="str">
        <f t="shared" si="4"/>
        <v>14:42:04</v>
      </c>
      <c r="C308" s="125">
        <v>43053.612499999996</v>
      </c>
      <c r="D308" s="96">
        <v>14.42</v>
      </c>
      <c r="E308" s="96">
        <v>16.100000000000001</v>
      </c>
      <c r="F308" s="96">
        <v>117.5</v>
      </c>
      <c r="G308" s="96">
        <v>116.6</v>
      </c>
      <c r="M308" s="145">
        <v>0.60833333333333339</v>
      </c>
    </row>
    <row r="309" spans="1:13" x14ac:dyDescent="0.25">
      <c r="A309" s="97">
        <v>43053.613240740742</v>
      </c>
      <c r="B309" s="132" t="str">
        <f t="shared" si="4"/>
        <v>14:43:04</v>
      </c>
      <c r="C309" s="125">
        <v>43053.613194444442</v>
      </c>
      <c r="D309" s="96">
        <v>14.39</v>
      </c>
      <c r="E309" s="96">
        <v>16.2</v>
      </c>
      <c r="F309" s="96">
        <v>117.7</v>
      </c>
      <c r="G309" s="96">
        <v>118.1</v>
      </c>
      <c r="M309" s="145">
        <v>0.60902777777777783</v>
      </c>
    </row>
    <row r="310" spans="1:13" x14ac:dyDescent="0.25">
      <c r="A310" s="97">
        <v>43053.613935185182</v>
      </c>
      <c r="B310" s="132" t="str">
        <f t="shared" si="4"/>
        <v>14:44:04</v>
      </c>
      <c r="C310" s="125">
        <v>43053.613888888882</v>
      </c>
      <c r="D310" s="96">
        <v>14.32</v>
      </c>
      <c r="E310" s="96">
        <v>16.3</v>
      </c>
      <c r="F310" s="96">
        <v>120.9</v>
      </c>
      <c r="G310" s="96">
        <v>119.1</v>
      </c>
      <c r="M310" s="145">
        <v>0.60972222222222228</v>
      </c>
    </row>
    <row r="311" spans="1:13" x14ac:dyDescent="0.25">
      <c r="A311" s="97">
        <v>43053.614629629628</v>
      </c>
      <c r="B311" s="132" t="str">
        <f t="shared" si="4"/>
        <v>14:45:04</v>
      </c>
      <c r="C311" s="125">
        <v>43053.614583333328</v>
      </c>
      <c r="D311" s="96">
        <v>14.32</v>
      </c>
      <c r="E311" s="96">
        <v>16.2</v>
      </c>
      <c r="F311" s="96">
        <v>120.7</v>
      </c>
      <c r="G311" s="96">
        <v>120.6</v>
      </c>
      <c r="M311" s="145">
        <v>0.61041666666666672</v>
      </c>
    </row>
    <row r="312" spans="1:13" x14ac:dyDescent="0.25">
      <c r="A312" s="97">
        <v>43053.615324074075</v>
      </c>
      <c r="B312" s="132" t="str">
        <f t="shared" si="4"/>
        <v>14:46:04</v>
      </c>
      <c r="C312" s="125">
        <v>43053.615277777775</v>
      </c>
      <c r="D312" s="96">
        <v>14.35</v>
      </c>
      <c r="E312" s="96">
        <v>15.7</v>
      </c>
      <c r="F312" s="96">
        <v>123.8</v>
      </c>
      <c r="G312" s="96">
        <v>123.1</v>
      </c>
      <c r="M312" s="145">
        <v>0.61111111111111116</v>
      </c>
    </row>
    <row r="313" spans="1:13" x14ac:dyDescent="0.25">
      <c r="A313" s="97">
        <v>43053.616018518522</v>
      </c>
      <c r="B313" s="132" t="str">
        <f t="shared" si="4"/>
        <v>14:47:04</v>
      </c>
      <c r="C313" s="125">
        <v>43053.615972222222</v>
      </c>
      <c r="D313" s="96">
        <v>14.49</v>
      </c>
      <c r="E313" s="96">
        <v>15.7</v>
      </c>
      <c r="F313" s="96">
        <v>125.7</v>
      </c>
      <c r="G313" s="96">
        <v>124.9</v>
      </c>
      <c r="M313" s="145">
        <v>0.6118055555555556</v>
      </c>
    </row>
    <row r="314" spans="1:13" x14ac:dyDescent="0.25">
      <c r="A314" s="97">
        <v>43053.616712962961</v>
      </c>
      <c r="B314" s="132" t="str">
        <f t="shared" si="4"/>
        <v>14:48:04</v>
      </c>
      <c r="C314" s="125">
        <v>43053.616666666661</v>
      </c>
      <c r="D314" s="96">
        <v>14.61</v>
      </c>
      <c r="E314" s="96">
        <v>15.5</v>
      </c>
      <c r="F314" s="96">
        <v>128.9</v>
      </c>
      <c r="G314" s="96">
        <v>127.8</v>
      </c>
      <c r="M314" s="145">
        <v>0.61250000000000004</v>
      </c>
    </row>
    <row r="315" spans="1:13" x14ac:dyDescent="0.25">
      <c r="A315" s="97">
        <v>43053.617407407408</v>
      </c>
      <c r="B315" s="132" t="str">
        <f t="shared" si="4"/>
        <v>14:49:04</v>
      </c>
      <c r="C315" s="125">
        <v>43053.617361111108</v>
      </c>
      <c r="D315" s="96">
        <v>14.48</v>
      </c>
      <c r="E315" s="96">
        <v>15.4</v>
      </c>
      <c r="F315" s="96">
        <v>131.19999999999999</v>
      </c>
      <c r="G315" s="96">
        <v>129.80000000000001</v>
      </c>
      <c r="M315" s="145">
        <v>0.61319444444444449</v>
      </c>
    </row>
    <row r="316" spans="1:13" x14ac:dyDescent="0.25">
      <c r="A316" s="97">
        <v>43053.618101851855</v>
      </c>
      <c r="B316" s="132" t="str">
        <f t="shared" si="4"/>
        <v>14:50:04</v>
      </c>
      <c r="C316" s="125">
        <v>43053.618055555555</v>
      </c>
      <c r="D316" s="96">
        <v>14.49</v>
      </c>
      <c r="E316" s="96">
        <v>15</v>
      </c>
      <c r="F316" s="96">
        <v>133.69999999999999</v>
      </c>
      <c r="G316" s="96">
        <v>131.80000000000001</v>
      </c>
      <c r="M316" s="145">
        <v>0.61388888888888893</v>
      </c>
    </row>
    <row r="317" spans="1:13" x14ac:dyDescent="0.25">
      <c r="A317" s="97">
        <v>43053.618796296294</v>
      </c>
      <c r="B317" s="132" t="str">
        <f t="shared" si="4"/>
        <v>14:51:04</v>
      </c>
      <c r="C317" s="125">
        <v>43053.618749999994</v>
      </c>
      <c r="D317" s="96">
        <v>14.42</v>
      </c>
      <c r="E317" s="96">
        <v>14.8</v>
      </c>
      <c r="F317" s="96">
        <v>133.80000000000001</v>
      </c>
      <c r="G317" s="96">
        <v>132.1</v>
      </c>
      <c r="M317" s="145">
        <v>0.61458333333333337</v>
      </c>
    </row>
    <row r="318" spans="1:13" x14ac:dyDescent="0.25">
      <c r="A318" s="97">
        <v>43053.619490740741</v>
      </c>
      <c r="B318" s="132" t="str">
        <f t="shared" si="4"/>
        <v>14:52:04</v>
      </c>
      <c r="C318" s="125">
        <v>43053.619444444441</v>
      </c>
      <c r="D318" s="96">
        <v>14.42</v>
      </c>
      <c r="E318" s="96">
        <v>14.7</v>
      </c>
      <c r="F318" s="96">
        <v>134.5</v>
      </c>
      <c r="G318" s="96">
        <v>133.69999999999999</v>
      </c>
      <c r="M318" s="145">
        <v>0.61527777777777781</v>
      </c>
    </row>
    <row r="319" spans="1:13" x14ac:dyDescent="0.25">
      <c r="A319" s="97">
        <v>43053.620185185187</v>
      </c>
      <c r="B319" s="132" t="str">
        <f t="shared" si="4"/>
        <v>14:53:04</v>
      </c>
      <c r="C319" s="125">
        <v>43053.620138888888</v>
      </c>
      <c r="D319" s="96">
        <v>14.36</v>
      </c>
      <c r="E319" s="96">
        <v>14.5</v>
      </c>
      <c r="F319" s="96">
        <v>137.69999999999999</v>
      </c>
      <c r="G319" s="96">
        <v>134.69999999999999</v>
      </c>
      <c r="M319" s="145">
        <v>0.61597222222222225</v>
      </c>
    </row>
    <row r="320" spans="1:13" x14ac:dyDescent="0.25">
      <c r="A320" s="97">
        <v>43053.620879629627</v>
      </c>
      <c r="B320" s="132" t="str">
        <f t="shared" si="4"/>
        <v>14:54:04</v>
      </c>
      <c r="C320" s="125">
        <v>43053.620833333327</v>
      </c>
      <c r="D320" s="96">
        <v>14.33</v>
      </c>
      <c r="E320" s="96">
        <v>14.5</v>
      </c>
      <c r="F320" s="96">
        <v>138</v>
      </c>
      <c r="G320" s="96">
        <v>136.1</v>
      </c>
      <c r="M320" s="145">
        <v>0.6166666666666667</v>
      </c>
    </row>
    <row r="321" spans="1:13" x14ac:dyDescent="0.25">
      <c r="A321" s="97">
        <v>43053.621574074074</v>
      </c>
      <c r="B321" s="132" t="str">
        <f t="shared" si="4"/>
        <v>14:55:04</v>
      </c>
      <c r="C321" s="125">
        <v>43053.621527777774</v>
      </c>
      <c r="D321" s="96">
        <v>14.54</v>
      </c>
      <c r="E321" s="96">
        <v>14.1</v>
      </c>
      <c r="F321" s="96">
        <v>137.69999999999999</v>
      </c>
      <c r="G321" s="96">
        <v>137.1</v>
      </c>
      <c r="M321" s="145">
        <v>0.61736111111111114</v>
      </c>
    </row>
    <row r="322" spans="1:13" x14ac:dyDescent="0.25">
      <c r="A322" s="97">
        <v>43053.62226851852</v>
      </c>
      <c r="B322" s="132" t="str">
        <f t="shared" ref="B322:B385" si="5">IF(HOUR(A322)&lt;1,"0"&amp;HOUR(A322),HOUR(A322))&amp;":"&amp;IF(MINUTE(A322)&lt;10,"0"&amp;MINUTE(A322),MINUTE(A322))&amp;":"&amp;IF(SECOND(A322)&lt;10,"0"&amp;SECOND(A322),SECOND(A322))</f>
        <v>14:56:04</v>
      </c>
      <c r="C322" s="125">
        <v>43053.62222222222</v>
      </c>
      <c r="D322" s="96">
        <v>14.61</v>
      </c>
      <c r="E322" s="96">
        <v>13.5</v>
      </c>
      <c r="F322" s="96">
        <v>140.5</v>
      </c>
      <c r="G322" s="96">
        <v>139.1</v>
      </c>
      <c r="M322" s="145">
        <v>0.61805555555555558</v>
      </c>
    </row>
    <row r="323" spans="1:13" x14ac:dyDescent="0.25">
      <c r="A323" s="97">
        <v>43053.62296296296</v>
      </c>
      <c r="B323" s="132" t="str">
        <f t="shared" si="5"/>
        <v>14:57:04</v>
      </c>
      <c r="C323" s="125">
        <v>43053.62291666666</v>
      </c>
      <c r="D323" s="96">
        <v>14.62</v>
      </c>
      <c r="E323" s="96">
        <v>13.3</v>
      </c>
      <c r="F323" s="96">
        <v>142.4</v>
      </c>
      <c r="G323" s="96">
        <v>140.4</v>
      </c>
      <c r="M323" s="145">
        <v>0.61875000000000002</v>
      </c>
    </row>
    <row r="324" spans="1:13" x14ac:dyDescent="0.25">
      <c r="A324" s="97">
        <v>43053.623657407406</v>
      </c>
      <c r="B324" s="132" t="str">
        <f t="shared" si="5"/>
        <v>14:58:04</v>
      </c>
      <c r="C324" s="125">
        <v>43053.623611111107</v>
      </c>
      <c r="D324" s="96">
        <v>14.58</v>
      </c>
      <c r="E324" s="96">
        <v>13.1</v>
      </c>
      <c r="F324" s="96">
        <v>143</v>
      </c>
      <c r="G324" s="96">
        <v>141.6</v>
      </c>
      <c r="M324" s="145">
        <v>0.61944444444444446</v>
      </c>
    </row>
    <row r="325" spans="1:13" x14ac:dyDescent="0.25">
      <c r="A325" s="97">
        <v>43053.624351851853</v>
      </c>
      <c r="B325" s="132" t="str">
        <f t="shared" si="5"/>
        <v>14:59:04</v>
      </c>
      <c r="C325" s="125">
        <v>43053.624305555553</v>
      </c>
      <c r="D325" s="96">
        <v>14.59</v>
      </c>
      <c r="E325" s="96">
        <v>13</v>
      </c>
      <c r="F325" s="96">
        <v>144.80000000000001</v>
      </c>
      <c r="G325" s="96">
        <v>142.80000000000001</v>
      </c>
      <c r="M325" s="145">
        <v>0.62013888888888891</v>
      </c>
    </row>
    <row r="326" spans="1:13" x14ac:dyDescent="0.25">
      <c r="A326" s="97">
        <v>43053.6250462963</v>
      </c>
      <c r="B326" s="132" t="str">
        <f t="shared" si="5"/>
        <v>15:00:04</v>
      </c>
      <c r="C326" s="125">
        <v>43053.625</v>
      </c>
      <c r="D326" s="96">
        <v>14.59</v>
      </c>
      <c r="E326" s="96">
        <v>12.7</v>
      </c>
      <c r="F326" s="96">
        <v>146.19999999999999</v>
      </c>
      <c r="G326" s="96">
        <v>143.69999999999999</v>
      </c>
      <c r="M326" s="145">
        <v>0.62083333333333335</v>
      </c>
    </row>
    <row r="327" spans="1:13" s="132" customFormat="1" x14ac:dyDescent="0.25">
      <c r="A327" s="125">
        <v>43053.625740740739</v>
      </c>
      <c r="B327" s="132" t="str">
        <f t="shared" si="5"/>
        <v>15:01:04</v>
      </c>
      <c r="C327" s="125">
        <v>43053.625694444439</v>
      </c>
      <c r="D327" s="132">
        <v>14.52</v>
      </c>
      <c r="E327" s="132">
        <v>12.7</v>
      </c>
      <c r="F327" s="132">
        <v>145.4</v>
      </c>
      <c r="G327" s="132">
        <v>144.69999999999999</v>
      </c>
      <c r="M327" s="146">
        <v>0.62152777777777779</v>
      </c>
    </row>
    <row r="328" spans="1:13" x14ac:dyDescent="0.25">
      <c r="A328" s="97">
        <v>43053.626435185186</v>
      </c>
      <c r="B328" s="132" t="str">
        <f t="shared" si="5"/>
        <v>15:02:04</v>
      </c>
      <c r="C328" s="125">
        <v>43053.626388888886</v>
      </c>
      <c r="D328" s="96">
        <v>14.47</v>
      </c>
      <c r="E328" s="96">
        <v>12.9</v>
      </c>
      <c r="F328" s="96">
        <v>146.6</v>
      </c>
      <c r="G328" s="96">
        <v>144.6</v>
      </c>
      <c r="M328" s="145">
        <v>0.62222222222222223</v>
      </c>
    </row>
    <row r="329" spans="1:13" x14ac:dyDescent="0.25">
      <c r="A329" s="97">
        <v>43053.627129629633</v>
      </c>
      <c r="B329" s="132" t="str">
        <f t="shared" si="5"/>
        <v>15:03:04</v>
      </c>
      <c r="C329" s="125">
        <v>43053.627083333333</v>
      </c>
      <c r="D329" s="96">
        <v>14.46</v>
      </c>
      <c r="E329" s="96">
        <v>13</v>
      </c>
      <c r="F329" s="96">
        <v>146.5</v>
      </c>
      <c r="G329" s="96">
        <v>146</v>
      </c>
      <c r="M329" s="145">
        <v>0.62291666666666679</v>
      </c>
    </row>
    <row r="330" spans="1:13" x14ac:dyDescent="0.25">
      <c r="A330" s="97">
        <v>43053.627824074072</v>
      </c>
      <c r="B330" s="132" t="str">
        <f t="shared" si="5"/>
        <v>15:04:04</v>
      </c>
      <c r="C330" s="125">
        <v>43053.627777777772</v>
      </c>
      <c r="D330" s="96">
        <v>14.42</v>
      </c>
      <c r="E330" s="96">
        <v>13</v>
      </c>
      <c r="F330" s="96">
        <v>148.6</v>
      </c>
      <c r="G330" s="96">
        <v>146.6</v>
      </c>
      <c r="M330" s="145">
        <v>0.62361111111111112</v>
      </c>
    </row>
    <row r="331" spans="1:13" x14ac:dyDescent="0.25">
      <c r="A331" s="97">
        <v>43053.628518518519</v>
      </c>
      <c r="B331" s="132" t="str">
        <f t="shared" si="5"/>
        <v>15:05:04</v>
      </c>
      <c r="C331" s="125">
        <v>43053.628472222219</v>
      </c>
      <c r="D331" s="96">
        <v>14.48</v>
      </c>
      <c r="E331" s="96">
        <v>13</v>
      </c>
      <c r="F331" s="96">
        <v>148.6</v>
      </c>
      <c r="G331" s="96">
        <v>147.4</v>
      </c>
      <c r="M331" s="145">
        <v>0.62430555555555567</v>
      </c>
    </row>
    <row r="332" spans="1:13" x14ac:dyDescent="0.25">
      <c r="A332" s="97">
        <v>43053.629212962966</v>
      </c>
      <c r="B332" s="132" t="str">
        <f t="shared" si="5"/>
        <v>15:06:04</v>
      </c>
      <c r="C332" s="125">
        <v>43053.629166666666</v>
      </c>
      <c r="D332" s="96">
        <v>14.34</v>
      </c>
      <c r="E332" s="96">
        <v>13.1</v>
      </c>
      <c r="F332" s="96">
        <v>148.9</v>
      </c>
      <c r="G332" s="96">
        <v>147.9</v>
      </c>
      <c r="M332" s="145">
        <v>0.625</v>
      </c>
    </row>
    <row r="333" spans="1:13" x14ac:dyDescent="0.25">
      <c r="A333" s="97">
        <v>43053.629907407405</v>
      </c>
      <c r="B333" s="132" t="str">
        <f t="shared" si="5"/>
        <v>15:07:04</v>
      </c>
      <c r="C333" s="125">
        <v>43053.629861111105</v>
      </c>
      <c r="D333" s="96">
        <v>14.1</v>
      </c>
      <c r="E333" s="96">
        <v>13.5</v>
      </c>
      <c r="F333" s="96">
        <v>150.4</v>
      </c>
      <c r="G333" s="96">
        <v>148.30000000000001</v>
      </c>
      <c r="M333" s="145">
        <v>0.62569444444444455</v>
      </c>
    </row>
    <row r="334" spans="1:13" x14ac:dyDescent="0.25">
      <c r="A334" s="97">
        <v>43053.630601851852</v>
      </c>
      <c r="B334" s="132" t="str">
        <f t="shared" si="5"/>
        <v>15:08:04</v>
      </c>
      <c r="C334" s="125">
        <v>43053.630555555552</v>
      </c>
      <c r="D334" s="96">
        <v>14.03</v>
      </c>
      <c r="E334" s="96">
        <v>13.9</v>
      </c>
      <c r="F334" s="96">
        <v>149.69999999999999</v>
      </c>
      <c r="G334" s="96">
        <v>148.5</v>
      </c>
      <c r="M334" s="145">
        <v>0.62638888888888888</v>
      </c>
    </row>
    <row r="335" spans="1:13" x14ac:dyDescent="0.25">
      <c r="A335" s="97">
        <v>43053.631296296298</v>
      </c>
      <c r="B335" s="132" t="str">
        <f t="shared" si="5"/>
        <v>15:09:04</v>
      </c>
      <c r="C335" s="125">
        <v>43053.631249999999</v>
      </c>
      <c r="D335" s="96">
        <v>14.03</v>
      </c>
      <c r="E335" s="96">
        <v>14.1</v>
      </c>
      <c r="F335" s="96">
        <v>150.80000000000001</v>
      </c>
      <c r="G335" s="96">
        <v>149.30000000000001</v>
      </c>
      <c r="M335" s="145">
        <v>0.62708333333333344</v>
      </c>
    </row>
    <row r="336" spans="1:13" x14ac:dyDescent="0.25">
      <c r="A336" s="97">
        <v>43053.631990740738</v>
      </c>
      <c r="B336" s="132" t="str">
        <f t="shared" si="5"/>
        <v>15:10:04</v>
      </c>
      <c r="C336" s="125">
        <v>43053.631944444438</v>
      </c>
      <c r="D336" s="96">
        <v>14.03</v>
      </c>
      <c r="E336" s="96">
        <v>14.1</v>
      </c>
      <c r="F336" s="96">
        <v>149.6</v>
      </c>
      <c r="G336" s="96">
        <v>149.80000000000001</v>
      </c>
      <c r="M336" s="145">
        <v>0.62777777777777777</v>
      </c>
    </row>
    <row r="337" spans="1:13" x14ac:dyDescent="0.25">
      <c r="A337" s="97">
        <v>43053.632685185185</v>
      </c>
      <c r="B337" s="132" t="str">
        <f t="shared" si="5"/>
        <v>15:11:04</v>
      </c>
      <c r="C337" s="125">
        <v>43053.632638888885</v>
      </c>
      <c r="D337" s="96">
        <v>14.03</v>
      </c>
      <c r="E337" s="96">
        <v>14.2</v>
      </c>
      <c r="F337" s="96">
        <v>152.30000000000001</v>
      </c>
      <c r="G337" s="96">
        <v>151</v>
      </c>
      <c r="M337" s="145">
        <v>0.62847222222222232</v>
      </c>
    </row>
    <row r="338" spans="1:13" x14ac:dyDescent="0.25">
      <c r="A338" s="97">
        <v>43053.633379629631</v>
      </c>
      <c r="B338" s="132" t="str">
        <f t="shared" si="5"/>
        <v>15:12:04</v>
      </c>
      <c r="C338" s="125">
        <v>43053.633333333331</v>
      </c>
      <c r="D338" s="96">
        <v>14.11</v>
      </c>
      <c r="E338" s="96">
        <v>14.5</v>
      </c>
      <c r="F338" s="96">
        <v>154.4</v>
      </c>
      <c r="G338" s="96">
        <v>152.1</v>
      </c>
      <c r="M338" s="145">
        <v>0.62916666666666665</v>
      </c>
    </row>
    <row r="339" spans="1:13" x14ac:dyDescent="0.25">
      <c r="A339" s="97">
        <v>43053.634074074071</v>
      </c>
      <c r="B339" s="132" t="str">
        <f t="shared" si="5"/>
        <v>15:13:04</v>
      </c>
      <c r="C339" s="125">
        <v>43053.634027777771</v>
      </c>
      <c r="D339" s="96">
        <v>14.12</v>
      </c>
      <c r="E339" s="96">
        <v>14.4</v>
      </c>
      <c r="F339" s="96">
        <v>154.30000000000001</v>
      </c>
      <c r="G339" s="96">
        <v>153.1</v>
      </c>
      <c r="M339" s="145">
        <v>0.6298611111111112</v>
      </c>
    </row>
    <row r="340" spans="1:13" x14ac:dyDescent="0.25">
      <c r="A340" s="97">
        <v>43053.634768518517</v>
      </c>
      <c r="B340" s="132" t="str">
        <f t="shared" si="5"/>
        <v>15:14:04</v>
      </c>
      <c r="C340" s="125">
        <v>43053.634722222218</v>
      </c>
      <c r="D340" s="96">
        <v>14.18</v>
      </c>
      <c r="E340" s="96">
        <v>14.5</v>
      </c>
      <c r="F340" s="96">
        <v>156.19999999999999</v>
      </c>
      <c r="G340" s="96">
        <v>153.5</v>
      </c>
      <c r="M340" s="145">
        <v>0.63055555555555554</v>
      </c>
    </row>
    <row r="341" spans="1:13" x14ac:dyDescent="0.25">
      <c r="A341" s="97">
        <v>43053.635462962964</v>
      </c>
      <c r="B341" s="132" t="str">
        <f t="shared" si="5"/>
        <v>15:15:04</v>
      </c>
      <c r="C341" s="125">
        <v>43053.635416666664</v>
      </c>
      <c r="D341" s="96">
        <v>14.32</v>
      </c>
      <c r="E341" s="96">
        <v>14.3</v>
      </c>
      <c r="F341" s="96">
        <v>153.5</v>
      </c>
      <c r="G341" s="96">
        <v>152.5</v>
      </c>
      <c r="M341" s="145">
        <v>0.63125000000000009</v>
      </c>
    </row>
    <row r="342" spans="1:13" x14ac:dyDescent="0.25">
      <c r="A342" s="97">
        <v>43053.636157407411</v>
      </c>
      <c r="B342" s="132" t="str">
        <f t="shared" si="5"/>
        <v>15:16:04</v>
      </c>
      <c r="C342" s="125">
        <v>43053.636111111111</v>
      </c>
      <c r="D342" s="96">
        <v>14.25</v>
      </c>
      <c r="E342" s="96">
        <v>14.4</v>
      </c>
      <c r="F342" s="96">
        <v>153.5</v>
      </c>
      <c r="G342" s="96">
        <v>152.4</v>
      </c>
      <c r="M342" s="145">
        <v>0.63194444444444442</v>
      </c>
    </row>
    <row r="343" spans="1:13" x14ac:dyDescent="0.25">
      <c r="A343" s="97">
        <v>43053.63685185185</v>
      </c>
      <c r="B343" s="132" t="str">
        <f t="shared" si="5"/>
        <v>15:17:04</v>
      </c>
      <c r="C343" s="125">
        <v>43053.63680555555</v>
      </c>
      <c r="D343" s="96">
        <v>14.22</v>
      </c>
      <c r="E343" s="96">
        <v>14.9</v>
      </c>
      <c r="F343" s="96">
        <v>153.30000000000001</v>
      </c>
      <c r="G343" s="96">
        <v>151.30000000000001</v>
      </c>
      <c r="M343" s="145">
        <v>0.63263888888888897</v>
      </c>
    </row>
    <row r="344" spans="1:13" x14ac:dyDescent="0.25">
      <c r="A344" s="97">
        <v>43053.637546296297</v>
      </c>
      <c r="B344" s="132" t="str">
        <f t="shared" si="5"/>
        <v>15:18:04</v>
      </c>
      <c r="C344" s="125">
        <v>43053.637499999997</v>
      </c>
      <c r="D344" s="96">
        <v>14.22</v>
      </c>
      <c r="E344" s="96">
        <v>15.5</v>
      </c>
      <c r="F344" s="96">
        <v>148.80000000000001</v>
      </c>
      <c r="G344" s="96">
        <v>148.69999999999999</v>
      </c>
      <c r="M344" s="145">
        <v>0.63333333333333341</v>
      </c>
    </row>
    <row r="345" spans="1:13" x14ac:dyDescent="0.25">
      <c r="A345" s="97">
        <v>43053.638240740744</v>
      </c>
      <c r="B345" s="132" t="str">
        <f t="shared" si="5"/>
        <v>15:19:04</v>
      </c>
      <c r="C345" s="125">
        <v>43053.638194444444</v>
      </c>
      <c r="D345" s="96">
        <v>14.24</v>
      </c>
      <c r="E345" s="96">
        <v>15.6</v>
      </c>
      <c r="F345" s="96">
        <v>148.1</v>
      </c>
      <c r="G345" s="96">
        <v>147.69999999999999</v>
      </c>
      <c r="M345" s="145">
        <v>0.63402777777777786</v>
      </c>
    </row>
    <row r="346" spans="1:13" x14ac:dyDescent="0.25">
      <c r="A346" s="97">
        <v>43053.638935185183</v>
      </c>
      <c r="B346" s="132" t="str">
        <f t="shared" si="5"/>
        <v>15:20:04</v>
      </c>
      <c r="C346" s="125">
        <v>43053.638888888883</v>
      </c>
      <c r="D346" s="96">
        <v>14.38</v>
      </c>
      <c r="E346" s="96">
        <v>15.5</v>
      </c>
      <c r="F346" s="96">
        <v>145.6</v>
      </c>
      <c r="G346" s="96">
        <v>146.69999999999999</v>
      </c>
      <c r="M346" s="145">
        <v>0.6347222222222223</v>
      </c>
    </row>
    <row r="347" spans="1:13" x14ac:dyDescent="0.25">
      <c r="A347" s="97">
        <v>43053.63962962963</v>
      </c>
      <c r="B347" s="132" t="str">
        <f t="shared" si="5"/>
        <v>15:21:04</v>
      </c>
      <c r="C347" s="125">
        <v>43053.63958333333</v>
      </c>
      <c r="D347" s="96">
        <v>14.37</v>
      </c>
      <c r="E347" s="96">
        <v>15.5</v>
      </c>
      <c r="F347" s="96">
        <v>145.5</v>
      </c>
      <c r="G347" s="96">
        <v>146.1</v>
      </c>
      <c r="M347" s="145">
        <v>0.63541666666666674</v>
      </c>
    </row>
    <row r="348" spans="1:13" x14ac:dyDescent="0.25">
      <c r="A348" s="97">
        <v>43053.640324074076</v>
      </c>
      <c r="B348" s="132" t="str">
        <f t="shared" si="5"/>
        <v>15:22:04</v>
      </c>
      <c r="C348" s="125">
        <v>43053.640277777777</v>
      </c>
      <c r="D348" s="96">
        <v>14.42</v>
      </c>
      <c r="E348" s="96">
        <v>15.6</v>
      </c>
      <c r="F348" s="96">
        <v>144.80000000000001</v>
      </c>
      <c r="G348" s="96">
        <v>144.9</v>
      </c>
      <c r="M348" s="145">
        <v>0.63611111111111118</v>
      </c>
    </row>
    <row r="349" spans="1:13" x14ac:dyDescent="0.25">
      <c r="A349" s="97">
        <v>43053.641018518516</v>
      </c>
      <c r="B349" s="132" t="str">
        <f t="shared" si="5"/>
        <v>15:23:04</v>
      </c>
      <c r="C349" s="125">
        <v>43053.640972222216</v>
      </c>
      <c r="D349" s="96">
        <v>14.34</v>
      </c>
      <c r="E349" s="96">
        <v>15.5</v>
      </c>
      <c r="F349" s="96">
        <v>145.1</v>
      </c>
      <c r="G349" s="96">
        <v>143.6</v>
      </c>
      <c r="M349" s="145">
        <v>0.63680555555555562</v>
      </c>
    </row>
    <row r="350" spans="1:13" x14ac:dyDescent="0.25">
      <c r="A350" s="97">
        <v>43053.641712962963</v>
      </c>
      <c r="B350" s="132" t="str">
        <f t="shared" si="5"/>
        <v>15:24:04</v>
      </c>
      <c r="C350" s="125">
        <v>43053.641666666663</v>
      </c>
      <c r="D350" s="96">
        <v>14.32</v>
      </c>
      <c r="E350" s="96">
        <v>15.5</v>
      </c>
      <c r="F350" s="96">
        <v>144</v>
      </c>
      <c r="G350" s="96">
        <v>143.6</v>
      </c>
      <c r="M350" s="145">
        <v>0.63750000000000007</v>
      </c>
    </row>
    <row r="351" spans="1:13" x14ac:dyDescent="0.25">
      <c r="A351" s="97">
        <v>43053.642407407409</v>
      </c>
      <c r="B351" s="132" t="str">
        <f t="shared" si="5"/>
        <v>15:25:04</v>
      </c>
      <c r="C351" s="125">
        <v>43053.642361111109</v>
      </c>
      <c r="D351" s="96">
        <v>14.22</v>
      </c>
      <c r="E351" s="96">
        <v>15.7</v>
      </c>
      <c r="F351" s="96">
        <v>143.19999999999999</v>
      </c>
      <c r="G351" s="96">
        <v>142.5</v>
      </c>
      <c r="M351" s="145">
        <v>0.63819444444444451</v>
      </c>
    </row>
    <row r="352" spans="1:13" x14ac:dyDescent="0.25">
      <c r="A352" s="97">
        <v>43053.643101851849</v>
      </c>
      <c r="B352" s="132" t="str">
        <f t="shared" si="5"/>
        <v>15:26:04</v>
      </c>
      <c r="C352" s="125">
        <v>43053.643055555549</v>
      </c>
      <c r="D352" s="96">
        <v>14.22</v>
      </c>
      <c r="E352" s="96">
        <v>15.7</v>
      </c>
      <c r="F352" s="96">
        <v>143.30000000000001</v>
      </c>
      <c r="G352" s="96">
        <v>143.1</v>
      </c>
      <c r="M352" s="145">
        <v>0.63888888888888895</v>
      </c>
    </row>
    <row r="353" spans="1:13" x14ac:dyDescent="0.25">
      <c r="A353" s="97">
        <v>43053.643796296295</v>
      </c>
      <c r="B353" s="132" t="str">
        <f t="shared" si="5"/>
        <v>15:27:04</v>
      </c>
      <c r="C353" s="125">
        <v>43053.643749999996</v>
      </c>
      <c r="D353" s="96">
        <v>14.25</v>
      </c>
      <c r="E353" s="96">
        <v>15.6</v>
      </c>
      <c r="F353" s="96">
        <v>144</v>
      </c>
      <c r="G353" s="96">
        <v>143.5</v>
      </c>
      <c r="M353" s="145">
        <v>0.63958333333333339</v>
      </c>
    </row>
    <row r="354" spans="1:13" x14ac:dyDescent="0.25">
      <c r="A354" s="97">
        <v>43053.644490740742</v>
      </c>
      <c r="B354" s="132" t="str">
        <f t="shared" si="5"/>
        <v>15:28:04</v>
      </c>
      <c r="C354" s="125">
        <v>43053.644444444442</v>
      </c>
      <c r="D354" s="96">
        <v>14.51</v>
      </c>
      <c r="E354" s="96">
        <v>15.3</v>
      </c>
      <c r="F354" s="96">
        <v>142.1</v>
      </c>
      <c r="G354" s="96">
        <v>143.6</v>
      </c>
      <c r="M354" s="145">
        <v>0.64027777777777783</v>
      </c>
    </row>
    <row r="355" spans="1:13" x14ac:dyDescent="0.25">
      <c r="A355" s="97">
        <v>43053.645185185182</v>
      </c>
      <c r="B355" s="132" t="str">
        <f t="shared" si="5"/>
        <v>15:29:04</v>
      </c>
      <c r="C355" s="125">
        <v>43053.645138888882</v>
      </c>
      <c r="D355" s="96">
        <v>14.88</v>
      </c>
      <c r="E355" s="96">
        <v>15.3</v>
      </c>
      <c r="F355" s="96">
        <v>143.19999999999999</v>
      </c>
      <c r="G355" s="96">
        <v>142.9</v>
      </c>
      <c r="M355" s="145">
        <v>0.64097222222222228</v>
      </c>
    </row>
    <row r="356" spans="1:13" x14ac:dyDescent="0.25">
      <c r="A356" s="97">
        <v>43053.645879629628</v>
      </c>
      <c r="B356" s="132" t="str">
        <f t="shared" si="5"/>
        <v>15:30:04</v>
      </c>
      <c r="C356" s="125">
        <v>43053.645833333328</v>
      </c>
      <c r="D356" s="96">
        <v>15.16</v>
      </c>
      <c r="E356" s="96">
        <v>14.8</v>
      </c>
      <c r="F356" s="96">
        <v>142.80000000000001</v>
      </c>
      <c r="G356" s="96">
        <v>142</v>
      </c>
      <c r="M356" s="145">
        <v>0.64166666666666672</v>
      </c>
    </row>
    <row r="357" spans="1:13" x14ac:dyDescent="0.25">
      <c r="A357" s="97">
        <v>43053.646574074075</v>
      </c>
      <c r="B357" s="132" t="str">
        <f t="shared" si="5"/>
        <v>15:31:04</v>
      </c>
      <c r="C357" s="125">
        <v>43053.646527777775</v>
      </c>
      <c r="D357" s="96">
        <v>14.89</v>
      </c>
      <c r="E357" s="96">
        <v>14.4</v>
      </c>
      <c r="F357" s="96">
        <v>141.80000000000001</v>
      </c>
      <c r="G357" s="96">
        <v>140.80000000000001</v>
      </c>
      <c r="M357" s="145">
        <v>0.64236111111111116</v>
      </c>
    </row>
    <row r="358" spans="1:13" x14ac:dyDescent="0.25">
      <c r="A358" s="97">
        <v>43053.647268518522</v>
      </c>
      <c r="B358" s="132" t="str">
        <f t="shared" si="5"/>
        <v>15:32:04</v>
      </c>
      <c r="C358" s="125">
        <v>43053.647222222222</v>
      </c>
      <c r="D358" s="96">
        <v>14.75</v>
      </c>
      <c r="E358" s="96">
        <v>14.4</v>
      </c>
      <c r="F358" s="96">
        <v>137.6</v>
      </c>
      <c r="G358" s="96">
        <v>137.4</v>
      </c>
      <c r="M358" s="145">
        <v>0.6430555555555556</v>
      </c>
    </row>
    <row r="359" spans="1:13" x14ac:dyDescent="0.25">
      <c r="A359" s="97">
        <v>43053.647962962961</v>
      </c>
      <c r="B359" s="132" t="str">
        <f t="shared" si="5"/>
        <v>15:33:04</v>
      </c>
      <c r="C359" s="125">
        <v>43053.647916666661</v>
      </c>
      <c r="D359" s="96">
        <v>14.66</v>
      </c>
      <c r="E359" s="96">
        <v>14.1</v>
      </c>
      <c r="F359" s="96">
        <v>134.69999999999999</v>
      </c>
      <c r="G359" s="96">
        <v>134.69999999999999</v>
      </c>
      <c r="M359" s="145">
        <v>0.64375000000000004</v>
      </c>
    </row>
    <row r="360" spans="1:13" x14ac:dyDescent="0.25">
      <c r="A360" s="97">
        <v>43053.648657407408</v>
      </c>
      <c r="B360" s="132" t="str">
        <f t="shared" si="5"/>
        <v>15:34:04</v>
      </c>
      <c r="C360" s="125">
        <v>43053.648611111108</v>
      </c>
      <c r="D360" s="96">
        <v>14.54</v>
      </c>
      <c r="E360" s="96">
        <v>14</v>
      </c>
      <c r="F360" s="96">
        <v>133</v>
      </c>
      <c r="G360" s="96">
        <v>131.19999999999999</v>
      </c>
      <c r="M360" s="145">
        <v>0.64444444444444449</v>
      </c>
    </row>
    <row r="361" spans="1:13" x14ac:dyDescent="0.25">
      <c r="A361" s="97">
        <v>43053.649351851855</v>
      </c>
      <c r="B361" s="132" t="str">
        <f t="shared" si="5"/>
        <v>15:35:04</v>
      </c>
      <c r="C361" s="125">
        <v>43053.649305555555</v>
      </c>
      <c r="D361" s="96">
        <v>14.52</v>
      </c>
      <c r="E361" s="96">
        <v>14</v>
      </c>
      <c r="F361" s="96">
        <v>131.6</v>
      </c>
      <c r="G361" s="96">
        <v>130</v>
      </c>
      <c r="M361" s="145">
        <v>0.64513888888888893</v>
      </c>
    </row>
    <row r="362" spans="1:13" x14ac:dyDescent="0.25">
      <c r="A362" s="97">
        <v>43053.650046296294</v>
      </c>
      <c r="B362" s="132" t="str">
        <f t="shared" si="5"/>
        <v>15:36:04</v>
      </c>
      <c r="C362" s="125">
        <v>43053.649999999994</v>
      </c>
      <c r="D362" s="96">
        <v>14.5</v>
      </c>
      <c r="E362" s="96">
        <v>14</v>
      </c>
      <c r="F362" s="96">
        <v>132.69999999999999</v>
      </c>
      <c r="G362" s="96">
        <v>131.5</v>
      </c>
      <c r="M362" s="145">
        <v>0.64583333333333337</v>
      </c>
    </row>
    <row r="363" spans="1:13" x14ac:dyDescent="0.25">
      <c r="A363" s="97">
        <v>43053.650740740741</v>
      </c>
      <c r="B363" s="132" t="str">
        <f t="shared" si="5"/>
        <v>15:37:04</v>
      </c>
      <c r="C363" s="125">
        <v>43053.650694444441</v>
      </c>
      <c r="D363" s="96">
        <v>14.42</v>
      </c>
      <c r="E363" s="96">
        <v>14.1</v>
      </c>
      <c r="F363" s="96">
        <v>134</v>
      </c>
      <c r="G363" s="96">
        <v>133.19999999999999</v>
      </c>
      <c r="M363" s="145">
        <v>0.64652777777777781</v>
      </c>
    </row>
    <row r="364" spans="1:13" x14ac:dyDescent="0.25">
      <c r="A364" s="97">
        <v>43053.651435185187</v>
      </c>
      <c r="B364" s="132" t="str">
        <f t="shared" si="5"/>
        <v>15:38:04</v>
      </c>
      <c r="C364" s="125">
        <v>43053.651388888888</v>
      </c>
      <c r="D364" s="96">
        <v>14.46</v>
      </c>
      <c r="E364" s="96">
        <v>13.9</v>
      </c>
      <c r="F364" s="96">
        <v>135.6</v>
      </c>
      <c r="G364" s="96">
        <v>135.4</v>
      </c>
      <c r="M364" s="145">
        <v>0.64722222222222225</v>
      </c>
    </row>
    <row r="365" spans="1:13" x14ac:dyDescent="0.25">
      <c r="A365" s="97">
        <v>43053.652129629627</v>
      </c>
      <c r="B365" s="132" t="str">
        <f t="shared" si="5"/>
        <v>15:39:04</v>
      </c>
      <c r="C365" s="125">
        <v>43053.652083333327</v>
      </c>
      <c r="D365" s="96">
        <v>14.6</v>
      </c>
      <c r="E365" s="96">
        <v>13.8</v>
      </c>
      <c r="F365" s="96">
        <v>138.5</v>
      </c>
      <c r="G365" s="96">
        <v>138.5</v>
      </c>
      <c r="M365" s="145">
        <v>0.6479166666666667</v>
      </c>
    </row>
    <row r="366" spans="1:13" x14ac:dyDescent="0.25">
      <c r="A366" s="97">
        <v>43053.652824074074</v>
      </c>
      <c r="B366" s="132" t="str">
        <f t="shared" si="5"/>
        <v>15:40:04</v>
      </c>
      <c r="C366" s="125">
        <v>43053.652777777774</v>
      </c>
      <c r="D366" s="96">
        <v>14.71</v>
      </c>
      <c r="E366" s="96">
        <v>13.6</v>
      </c>
      <c r="F366" s="96">
        <v>140.80000000000001</v>
      </c>
      <c r="G366" s="96">
        <v>139.80000000000001</v>
      </c>
      <c r="M366" s="145">
        <v>0.64861111111111114</v>
      </c>
    </row>
    <row r="367" spans="1:13" x14ac:dyDescent="0.25">
      <c r="A367" s="97">
        <v>43053.65351851852</v>
      </c>
      <c r="B367" s="132" t="str">
        <f t="shared" si="5"/>
        <v>15:41:04</v>
      </c>
      <c r="C367" s="125">
        <v>43053.65347222222</v>
      </c>
      <c r="D367" s="96">
        <v>14.61</v>
      </c>
      <c r="E367" s="96">
        <v>13.7</v>
      </c>
      <c r="F367" s="96">
        <v>143.30000000000001</v>
      </c>
      <c r="G367" s="96">
        <v>141.6</v>
      </c>
      <c r="M367" s="145">
        <v>0.64930555555555558</v>
      </c>
    </row>
    <row r="368" spans="1:13" x14ac:dyDescent="0.25">
      <c r="A368" s="97">
        <v>43053.65421296296</v>
      </c>
      <c r="B368" s="132" t="str">
        <f t="shared" si="5"/>
        <v>15:42:04</v>
      </c>
      <c r="C368" s="125">
        <v>43053.65416666666</v>
      </c>
      <c r="D368" s="96">
        <v>14.59</v>
      </c>
      <c r="E368" s="96">
        <v>13.7</v>
      </c>
      <c r="F368" s="96">
        <v>143.5</v>
      </c>
      <c r="G368" s="96">
        <v>141.5</v>
      </c>
      <c r="M368" s="145">
        <v>0.65</v>
      </c>
    </row>
    <row r="369" spans="1:13" x14ac:dyDescent="0.25">
      <c r="A369" s="97">
        <v>43053.654907407406</v>
      </c>
      <c r="B369" s="132" t="str">
        <f t="shared" si="5"/>
        <v>15:43:04</v>
      </c>
      <c r="C369" s="125">
        <v>43053.654861111107</v>
      </c>
      <c r="D369" s="96">
        <v>14.58</v>
      </c>
      <c r="E369" s="96">
        <v>13.5</v>
      </c>
      <c r="F369" s="96">
        <v>141.6</v>
      </c>
      <c r="G369" s="96">
        <v>142.1</v>
      </c>
      <c r="M369" s="145">
        <v>0.65069444444444446</v>
      </c>
    </row>
    <row r="370" spans="1:13" x14ac:dyDescent="0.25">
      <c r="A370" s="97">
        <v>43053.655601851853</v>
      </c>
      <c r="B370" s="132" t="str">
        <f t="shared" si="5"/>
        <v>15:44:04</v>
      </c>
      <c r="C370" s="125">
        <v>43053.655555555553</v>
      </c>
      <c r="D370" s="96">
        <v>14.52</v>
      </c>
      <c r="E370" s="96">
        <v>13.5</v>
      </c>
      <c r="F370" s="96">
        <v>140.69999999999999</v>
      </c>
      <c r="G370" s="96">
        <v>141.1</v>
      </c>
      <c r="M370" s="145">
        <v>0.65138888888888891</v>
      </c>
    </row>
    <row r="371" spans="1:13" x14ac:dyDescent="0.25">
      <c r="A371" s="97">
        <v>43053.6562962963</v>
      </c>
      <c r="B371" s="132" t="str">
        <f t="shared" si="5"/>
        <v>15:45:04</v>
      </c>
      <c r="C371" s="125">
        <v>43053.65625</v>
      </c>
      <c r="D371" s="96">
        <v>14.53</v>
      </c>
      <c r="E371" s="96">
        <v>13.5</v>
      </c>
      <c r="F371" s="96">
        <v>143.1</v>
      </c>
      <c r="G371" s="96">
        <v>140.80000000000001</v>
      </c>
      <c r="M371" s="145">
        <v>0.65208333333333335</v>
      </c>
    </row>
    <row r="372" spans="1:13" x14ac:dyDescent="0.25">
      <c r="A372" s="97">
        <v>43053.656990740739</v>
      </c>
      <c r="B372" s="132" t="str">
        <f t="shared" si="5"/>
        <v>15:46:04</v>
      </c>
      <c r="C372" s="125">
        <v>43053.656944444439</v>
      </c>
      <c r="D372" s="96">
        <v>14.52</v>
      </c>
      <c r="E372" s="96">
        <v>13.7</v>
      </c>
      <c r="F372" s="96">
        <v>140.6</v>
      </c>
      <c r="G372" s="96">
        <v>140</v>
      </c>
      <c r="M372" s="145">
        <v>0.65277777777777779</v>
      </c>
    </row>
    <row r="373" spans="1:13" x14ac:dyDescent="0.25">
      <c r="A373" s="97">
        <v>43053.657685185186</v>
      </c>
      <c r="B373" s="132" t="str">
        <f t="shared" si="5"/>
        <v>15:47:04</v>
      </c>
      <c r="C373" s="125">
        <v>43053.657638888886</v>
      </c>
      <c r="D373" s="96">
        <v>14.52</v>
      </c>
      <c r="E373" s="96">
        <v>13.4</v>
      </c>
      <c r="F373" s="96">
        <v>139.9</v>
      </c>
      <c r="G373" s="96">
        <v>140.1</v>
      </c>
      <c r="M373" s="145">
        <v>0.65347222222222223</v>
      </c>
    </row>
    <row r="374" spans="1:13" x14ac:dyDescent="0.25">
      <c r="A374" s="97">
        <v>43053.658379629633</v>
      </c>
      <c r="B374" s="132" t="str">
        <f t="shared" si="5"/>
        <v>15:48:04</v>
      </c>
      <c r="C374" s="125">
        <v>43053.658333333333</v>
      </c>
      <c r="D374" s="96">
        <v>14.51</v>
      </c>
      <c r="E374" s="96">
        <v>13.4</v>
      </c>
      <c r="F374" s="96">
        <v>141.5</v>
      </c>
      <c r="G374" s="96">
        <v>140.1</v>
      </c>
      <c r="M374" s="145">
        <v>0.65416666666666679</v>
      </c>
    </row>
    <row r="375" spans="1:13" x14ac:dyDescent="0.25">
      <c r="A375" s="97">
        <v>43053.659074074072</v>
      </c>
      <c r="B375" s="132" t="str">
        <f t="shared" si="5"/>
        <v>15:49:04</v>
      </c>
      <c r="C375" s="125">
        <v>43053.659027777772</v>
      </c>
      <c r="D375" s="96">
        <v>14.49</v>
      </c>
      <c r="E375" s="96">
        <v>13.5</v>
      </c>
      <c r="F375" s="96">
        <v>141.4</v>
      </c>
      <c r="G375" s="96">
        <v>140</v>
      </c>
      <c r="M375" s="145">
        <v>0.65486111111111112</v>
      </c>
    </row>
    <row r="376" spans="1:13" x14ac:dyDescent="0.25">
      <c r="A376" s="97">
        <v>43053.659768518519</v>
      </c>
      <c r="B376" s="132" t="str">
        <f t="shared" si="5"/>
        <v>15:50:04</v>
      </c>
      <c r="C376" s="125">
        <v>43053.659722222219</v>
      </c>
      <c r="D376" s="96">
        <v>14.52</v>
      </c>
      <c r="E376" s="96">
        <v>13.3</v>
      </c>
      <c r="F376" s="96">
        <v>141.5</v>
      </c>
      <c r="G376" s="96">
        <v>140.30000000000001</v>
      </c>
      <c r="M376" s="145">
        <v>0.65555555555555567</v>
      </c>
    </row>
    <row r="377" spans="1:13" x14ac:dyDescent="0.25">
      <c r="A377" s="97">
        <v>43053.660462962966</v>
      </c>
      <c r="B377" s="132" t="str">
        <f t="shared" si="5"/>
        <v>15:51:04</v>
      </c>
      <c r="C377" s="125">
        <v>43053.660416666666</v>
      </c>
      <c r="D377" s="96">
        <v>14.52</v>
      </c>
      <c r="E377" s="96">
        <v>13.2</v>
      </c>
      <c r="F377" s="96">
        <v>141.30000000000001</v>
      </c>
      <c r="G377" s="96">
        <v>139.69999999999999</v>
      </c>
      <c r="M377" s="145">
        <v>0.65625</v>
      </c>
    </row>
    <row r="378" spans="1:13" x14ac:dyDescent="0.25">
      <c r="A378" s="97">
        <v>43053.661157407405</v>
      </c>
      <c r="B378" s="132" t="str">
        <f t="shared" si="5"/>
        <v>15:52:04</v>
      </c>
      <c r="C378" s="125">
        <v>43053.661111111105</v>
      </c>
      <c r="D378" s="96">
        <v>14.59</v>
      </c>
      <c r="E378" s="96">
        <v>13.2</v>
      </c>
      <c r="F378" s="96">
        <v>140.69999999999999</v>
      </c>
      <c r="G378" s="96">
        <v>139.30000000000001</v>
      </c>
      <c r="M378" s="145">
        <v>0.65694444444444455</v>
      </c>
    </row>
    <row r="379" spans="1:13" x14ac:dyDescent="0.25">
      <c r="A379" s="97">
        <v>43053.661851851852</v>
      </c>
      <c r="B379" s="132" t="str">
        <f t="shared" si="5"/>
        <v>15:53:04</v>
      </c>
      <c r="C379" s="125">
        <v>43053.661805555552</v>
      </c>
      <c r="D379" s="96">
        <v>14.71</v>
      </c>
      <c r="E379" s="96">
        <v>13</v>
      </c>
      <c r="F379" s="96">
        <v>141</v>
      </c>
      <c r="G379" s="96">
        <v>139.6</v>
      </c>
      <c r="M379" s="145">
        <v>0.65763888888888888</v>
      </c>
    </row>
    <row r="380" spans="1:13" x14ac:dyDescent="0.25">
      <c r="A380" s="97">
        <v>43053.662546296298</v>
      </c>
      <c r="B380" s="132" t="str">
        <f t="shared" si="5"/>
        <v>15:54:04</v>
      </c>
      <c r="C380" s="125">
        <v>43053.662499999999</v>
      </c>
      <c r="D380" s="96">
        <v>14.71</v>
      </c>
      <c r="E380" s="96">
        <v>12.9</v>
      </c>
      <c r="F380" s="96">
        <v>139.69999999999999</v>
      </c>
      <c r="G380" s="96">
        <v>138.30000000000001</v>
      </c>
      <c r="M380" s="145">
        <v>0.65833333333333344</v>
      </c>
    </row>
    <row r="381" spans="1:13" x14ac:dyDescent="0.25">
      <c r="A381" s="97">
        <v>43053.663240740738</v>
      </c>
      <c r="B381" s="132" t="str">
        <f t="shared" si="5"/>
        <v>15:55:04</v>
      </c>
      <c r="C381" s="125">
        <v>43053.663194444438</v>
      </c>
      <c r="D381" s="96">
        <v>14.71</v>
      </c>
      <c r="E381" s="96">
        <v>12.8</v>
      </c>
      <c r="F381" s="96">
        <v>138.30000000000001</v>
      </c>
      <c r="G381" s="96">
        <v>137.19999999999999</v>
      </c>
      <c r="M381" s="145">
        <v>0.65902777777777777</v>
      </c>
    </row>
    <row r="382" spans="1:13" x14ac:dyDescent="0.25">
      <c r="A382" s="97">
        <v>43053.663935185185</v>
      </c>
      <c r="B382" s="132" t="str">
        <f t="shared" si="5"/>
        <v>15:56:04</v>
      </c>
      <c r="C382" s="125">
        <v>43053.663888888885</v>
      </c>
      <c r="D382" s="96">
        <v>14.76</v>
      </c>
      <c r="E382" s="96">
        <v>12.6</v>
      </c>
      <c r="F382" s="96">
        <v>138.1</v>
      </c>
      <c r="G382" s="96">
        <v>136.30000000000001</v>
      </c>
      <c r="M382" s="145">
        <v>0.65972222222222232</v>
      </c>
    </row>
    <row r="383" spans="1:13" x14ac:dyDescent="0.25">
      <c r="A383" s="97">
        <v>43053.664629629631</v>
      </c>
      <c r="B383" s="132" t="str">
        <f t="shared" si="5"/>
        <v>15:57:04</v>
      </c>
      <c r="C383" s="125">
        <v>43053.664583333331</v>
      </c>
      <c r="D383" s="96">
        <v>14.8</v>
      </c>
      <c r="E383" s="96">
        <v>12.5</v>
      </c>
      <c r="F383" s="96">
        <v>136.9</v>
      </c>
      <c r="G383" s="96">
        <v>134.69999999999999</v>
      </c>
      <c r="M383" s="145">
        <v>0.66041666666666665</v>
      </c>
    </row>
    <row r="384" spans="1:13" x14ac:dyDescent="0.25">
      <c r="A384" s="97">
        <v>43053.665324074071</v>
      </c>
      <c r="B384" s="132" t="str">
        <f t="shared" si="5"/>
        <v>15:58:04</v>
      </c>
      <c r="C384" s="125">
        <v>43053.665277777771</v>
      </c>
      <c r="D384" s="96">
        <v>14.74</v>
      </c>
      <c r="E384" s="96">
        <v>12.6</v>
      </c>
      <c r="F384" s="96">
        <v>134.69999999999999</v>
      </c>
      <c r="G384" s="96">
        <v>133.30000000000001</v>
      </c>
      <c r="M384" s="145">
        <v>0.6611111111111112</v>
      </c>
    </row>
    <row r="385" spans="1:13" x14ac:dyDescent="0.25">
      <c r="A385" s="97">
        <v>43053.666018518517</v>
      </c>
      <c r="B385" s="132" t="str">
        <f t="shared" si="5"/>
        <v>15:59:04</v>
      </c>
      <c r="C385" s="125">
        <v>43053.665972222218</v>
      </c>
      <c r="D385" s="96">
        <v>14.72</v>
      </c>
      <c r="E385" s="96">
        <v>12.8</v>
      </c>
      <c r="F385" s="96">
        <v>131.9</v>
      </c>
      <c r="G385" s="96">
        <v>131.6</v>
      </c>
      <c r="M385" s="145">
        <v>0.66180555555555554</v>
      </c>
    </row>
    <row r="386" spans="1:13" x14ac:dyDescent="0.25">
      <c r="A386" s="97">
        <v>43053.666712962964</v>
      </c>
      <c r="B386" s="132" t="str">
        <f t="shared" ref="B386:B449" si="6">IF(HOUR(A386)&lt;1,"0"&amp;HOUR(A386),HOUR(A386))&amp;":"&amp;IF(MINUTE(A386)&lt;10,"0"&amp;MINUTE(A386),MINUTE(A386))&amp;":"&amp;IF(SECOND(A386)&lt;10,"0"&amp;SECOND(A386),SECOND(A386))</f>
        <v>16:00:04</v>
      </c>
      <c r="C386" s="125">
        <v>43053.666666666664</v>
      </c>
      <c r="D386" s="96">
        <v>14.8</v>
      </c>
      <c r="E386" s="96">
        <v>12.8</v>
      </c>
      <c r="F386" s="96">
        <v>131.19999999999999</v>
      </c>
      <c r="G386" s="96">
        <v>130.80000000000001</v>
      </c>
      <c r="M386" s="145">
        <v>0.66250000000000009</v>
      </c>
    </row>
    <row r="387" spans="1:13" x14ac:dyDescent="0.25">
      <c r="A387" s="97">
        <v>43053.667407407411</v>
      </c>
      <c r="B387" s="132" t="str">
        <f t="shared" si="6"/>
        <v>16:01:04</v>
      </c>
      <c r="C387" s="125">
        <v>43053.667361111111</v>
      </c>
      <c r="D387" s="96">
        <v>14.81</v>
      </c>
      <c r="E387" s="96">
        <v>12.7</v>
      </c>
      <c r="F387" s="96">
        <v>130.4</v>
      </c>
      <c r="G387" s="96">
        <v>130.6</v>
      </c>
      <c r="M387" s="145">
        <v>0.66319444444444442</v>
      </c>
    </row>
    <row r="388" spans="1:13" x14ac:dyDescent="0.25">
      <c r="A388" s="97">
        <v>43053.66810185185</v>
      </c>
      <c r="B388" s="132" t="str">
        <f t="shared" si="6"/>
        <v>16:02:04</v>
      </c>
      <c r="C388" s="125">
        <v>43053.66805555555</v>
      </c>
      <c r="D388" s="96">
        <v>14.77</v>
      </c>
      <c r="E388" s="96">
        <v>12.6</v>
      </c>
      <c r="F388" s="96">
        <v>130.9</v>
      </c>
      <c r="G388" s="96">
        <v>129.1</v>
      </c>
      <c r="M388" s="145">
        <v>0.66388888888888886</v>
      </c>
    </row>
    <row r="389" spans="1:13" x14ac:dyDescent="0.25">
      <c r="A389" s="97">
        <v>43053.668796296297</v>
      </c>
      <c r="B389" s="132" t="str">
        <f t="shared" si="6"/>
        <v>16:03:04</v>
      </c>
      <c r="C389" s="125">
        <v>43053.668749999997</v>
      </c>
      <c r="D389" s="96">
        <v>14.71</v>
      </c>
      <c r="E389" s="96">
        <v>12.8</v>
      </c>
      <c r="F389" s="96">
        <v>129.80000000000001</v>
      </c>
      <c r="G389" s="96">
        <v>127.7</v>
      </c>
      <c r="M389" s="145">
        <v>0.66458333333333341</v>
      </c>
    </row>
    <row r="390" spans="1:13" x14ac:dyDescent="0.25">
      <c r="A390" s="97">
        <v>43053.669490740744</v>
      </c>
      <c r="B390" s="132" t="str">
        <f t="shared" si="6"/>
        <v>16:04:04</v>
      </c>
      <c r="C390" s="125">
        <v>43053.669444444444</v>
      </c>
      <c r="D390" s="96">
        <v>14.73</v>
      </c>
      <c r="E390" s="96">
        <v>12.8</v>
      </c>
      <c r="F390" s="96">
        <v>129.69999999999999</v>
      </c>
      <c r="G390" s="96">
        <v>127.7</v>
      </c>
      <c r="M390" s="145">
        <v>0.66527777777777786</v>
      </c>
    </row>
    <row r="391" spans="1:13" x14ac:dyDescent="0.25">
      <c r="A391" s="97">
        <v>43053.670185185183</v>
      </c>
      <c r="B391" s="132" t="str">
        <f t="shared" si="6"/>
        <v>16:05:04</v>
      </c>
      <c r="C391" s="125">
        <v>43053.670138888883</v>
      </c>
      <c r="D391" s="96">
        <v>14.72</v>
      </c>
      <c r="E391" s="96">
        <v>12.7</v>
      </c>
      <c r="F391" s="96">
        <v>128.9</v>
      </c>
      <c r="G391" s="96">
        <v>127.4</v>
      </c>
      <c r="M391" s="145">
        <v>0.66597222222222219</v>
      </c>
    </row>
    <row r="392" spans="1:13" x14ac:dyDescent="0.25">
      <c r="A392" s="97">
        <v>43053.67087962963</v>
      </c>
      <c r="B392" s="132" t="str">
        <f t="shared" si="6"/>
        <v>16:06:04</v>
      </c>
      <c r="C392" s="125">
        <v>43053.67083333333</v>
      </c>
      <c r="D392" s="96">
        <v>14.71</v>
      </c>
      <c r="E392" s="96">
        <v>12.7</v>
      </c>
      <c r="F392" s="96">
        <v>127.1</v>
      </c>
      <c r="G392" s="96">
        <v>126.9</v>
      </c>
      <c r="M392" s="145">
        <v>0.66666666666666674</v>
      </c>
    </row>
    <row r="393" spans="1:13" x14ac:dyDescent="0.25">
      <c r="A393" s="97">
        <v>43053.671574074076</v>
      </c>
      <c r="B393" s="132" t="str">
        <f t="shared" si="6"/>
        <v>16:07:04</v>
      </c>
      <c r="C393" s="125">
        <v>43053.671527777777</v>
      </c>
      <c r="D393" s="96">
        <v>14.71</v>
      </c>
      <c r="E393" s="96">
        <v>12.7</v>
      </c>
      <c r="F393" s="96">
        <v>128.69999999999999</v>
      </c>
      <c r="G393" s="96">
        <v>127.7</v>
      </c>
      <c r="M393" s="145">
        <v>0.66736111111111118</v>
      </c>
    </row>
    <row r="394" spans="1:13" x14ac:dyDescent="0.25">
      <c r="A394" s="97">
        <v>43053.672268518516</v>
      </c>
      <c r="B394" s="132" t="str">
        <f t="shared" si="6"/>
        <v>16:08:04</v>
      </c>
      <c r="C394" s="125">
        <v>43053.672222222216</v>
      </c>
      <c r="D394" s="96">
        <v>14.67</v>
      </c>
      <c r="E394" s="96">
        <v>12.8</v>
      </c>
      <c r="F394" s="96">
        <v>128.1</v>
      </c>
      <c r="G394" s="96">
        <v>127.9</v>
      </c>
      <c r="M394" s="145">
        <v>0.66805555555555562</v>
      </c>
    </row>
    <row r="395" spans="1:13" x14ac:dyDescent="0.25">
      <c r="A395" s="97">
        <v>43053.672962962963</v>
      </c>
      <c r="B395" s="132" t="str">
        <f t="shared" si="6"/>
        <v>16:09:04</v>
      </c>
      <c r="C395" s="125">
        <v>43053.672916666663</v>
      </c>
      <c r="D395" s="96">
        <v>14.62</v>
      </c>
      <c r="E395" s="96">
        <v>12.9</v>
      </c>
      <c r="F395" s="96">
        <v>127.5</v>
      </c>
      <c r="G395" s="96">
        <v>127.9</v>
      </c>
      <c r="M395" s="145">
        <v>0.66874999999999996</v>
      </c>
    </row>
    <row r="396" spans="1:13" x14ac:dyDescent="0.25">
      <c r="A396" s="97">
        <v>43053.673657407409</v>
      </c>
      <c r="B396" s="132" t="str">
        <f t="shared" si="6"/>
        <v>16:10:04</v>
      </c>
      <c r="C396" s="125">
        <v>43053.673611111109</v>
      </c>
      <c r="D396" s="96">
        <v>14.61</v>
      </c>
      <c r="E396" s="96">
        <v>12.8</v>
      </c>
      <c r="F396" s="96">
        <v>128.4</v>
      </c>
      <c r="G396" s="96">
        <v>129</v>
      </c>
      <c r="M396" s="145">
        <v>0.66944444444444451</v>
      </c>
    </row>
    <row r="397" spans="1:13" x14ac:dyDescent="0.25">
      <c r="A397" s="97">
        <v>43053.674351851849</v>
      </c>
      <c r="B397" s="132" t="str">
        <f t="shared" si="6"/>
        <v>16:11:04</v>
      </c>
      <c r="C397" s="125">
        <v>43053.674305555549</v>
      </c>
      <c r="D397" s="96">
        <v>14.61</v>
      </c>
      <c r="E397" s="96">
        <v>12.7</v>
      </c>
      <c r="F397" s="96">
        <v>130.19999999999999</v>
      </c>
      <c r="G397" s="96">
        <v>129.1</v>
      </c>
      <c r="M397" s="145">
        <v>0.67013888888888895</v>
      </c>
    </row>
    <row r="398" spans="1:13" x14ac:dyDescent="0.25">
      <c r="A398" s="97">
        <v>43053.675046296295</v>
      </c>
      <c r="B398" s="132" t="str">
        <f t="shared" si="6"/>
        <v>16:12:04</v>
      </c>
      <c r="C398" s="125">
        <v>43053.674999999996</v>
      </c>
      <c r="D398" s="96">
        <v>14.62</v>
      </c>
      <c r="E398" s="96">
        <v>12.8</v>
      </c>
      <c r="F398" s="96">
        <v>130.19999999999999</v>
      </c>
      <c r="G398" s="96">
        <v>130.1</v>
      </c>
      <c r="M398" s="145">
        <v>0.67083333333333339</v>
      </c>
    </row>
    <row r="399" spans="1:13" x14ac:dyDescent="0.25">
      <c r="A399" s="97">
        <v>43053.675740740742</v>
      </c>
      <c r="B399" s="132" t="str">
        <f t="shared" si="6"/>
        <v>16:13:04</v>
      </c>
      <c r="C399" s="125">
        <v>43053.675694444442</v>
      </c>
      <c r="D399" s="96">
        <v>14.53</v>
      </c>
      <c r="E399" s="96">
        <v>12.8</v>
      </c>
      <c r="F399" s="96">
        <v>134.19999999999999</v>
      </c>
      <c r="G399" s="96">
        <v>131.69999999999999</v>
      </c>
      <c r="M399" s="145">
        <v>0.67152777777777772</v>
      </c>
    </row>
    <row r="400" spans="1:13" x14ac:dyDescent="0.25">
      <c r="A400" s="97">
        <v>43053.676435185182</v>
      </c>
      <c r="B400" s="132" t="str">
        <f t="shared" si="6"/>
        <v>16:14:04</v>
      </c>
      <c r="C400" s="125">
        <v>43053.676388888882</v>
      </c>
      <c r="D400" s="96">
        <v>14.52</v>
      </c>
      <c r="E400" s="96">
        <v>12.8</v>
      </c>
      <c r="F400" s="96">
        <v>135.4</v>
      </c>
      <c r="G400" s="96">
        <v>133.9</v>
      </c>
      <c r="M400" s="145">
        <v>0.67222222222222228</v>
      </c>
    </row>
    <row r="401" spans="1:13" x14ac:dyDescent="0.25">
      <c r="A401" s="97">
        <v>43053.677129629628</v>
      </c>
      <c r="B401" s="132" t="str">
        <f t="shared" si="6"/>
        <v>16:15:04</v>
      </c>
      <c r="C401" s="125">
        <v>43053.677083333328</v>
      </c>
      <c r="D401" s="96">
        <v>14.57</v>
      </c>
      <c r="E401" s="96">
        <v>12.7</v>
      </c>
      <c r="F401" s="96">
        <v>134</v>
      </c>
      <c r="G401" s="96">
        <v>133.1</v>
      </c>
      <c r="M401" s="145">
        <v>0.67291666666666672</v>
      </c>
    </row>
    <row r="402" spans="1:13" x14ac:dyDescent="0.25">
      <c r="A402" s="97">
        <v>43053.677824074075</v>
      </c>
      <c r="B402" s="132" t="str">
        <f t="shared" si="6"/>
        <v>16:16:04</v>
      </c>
      <c r="C402" s="125">
        <v>43053.677777777775</v>
      </c>
      <c r="D402" s="96">
        <v>14.52</v>
      </c>
      <c r="E402" s="96">
        <v>12.7</v>
      </c>
      <c r="F402" s="96">
        <v>134.5</v>
      </c>
      <c r="G402" s="96">
        <v>133.5</v>
      </c>
      <c r="M402" s="145">
        <v>0.67361111111111116</v>
      </c>
    </row>
    <row r="403" spans="1:13" x14ac:dyDescent="0.25">
      <c r="A403" s="97">
        <v>43053.678518518522</v>
      </c>
      <c r="B403" s="132" t="str">
        <f t="shared" si="6"/>
        <v>16:17:04</v>
      </c>
      <c r="C403" s="125">
        <v>43053.678472222222</v>
      </c>
      <c r="D403" s="96">
        <v>14.49</v>
      </c>
      <c r="E403" s="96">
        <v>12.8</v>
      </c>
      <c r="F403" s="96">
        <v>134.80000000000001</v>
      </c>
      <c r="G403" s="96">
        <v>134.5</v>
      </c>
      <c r="M403" s="145">
        <v>0.67430555555555549</v>
      </c>
    </row>
    <row r="404" spans="1:13" x14ac:dyDescent="0.25">
      <c r="A404" s="97">
        <v>43053.679212962961</v>
      </c>
      <c r="B404" s="132" t="str">
        <f t="shared" si="6"/>
        <v>16:18:04</v>
      </c>
      <c r="C404" s="125">
        <v>43053.679166666661</v>
      </c>
      <c r="D404" s="96">
        <v>14.42</v>
      </c>
      <c r="E404" s="96">
        <v>12.9</v>
      </c>
      <c r="F404" s="96">
        <v>137.1</v>
      </c>
      <c r="G404" s="96">
        <v>134.80000000000001</v>
      </c>
      <c r="M404" s="145">
        <v>0.67500000000000004</v>
      </c>
    </row>
    <row r="405" spans="1:13" x14ac:dyDescent="0.25">
      <c r="A405" s="97">
        <v>43053.679907407408</v>
      </c>
      <c r="B405" s="132" t="str">
        <f t="shared" si="6"/>
        <v>16:19:04</v>
      </c>
      <c r="C405" s="125">
        <v>43053.679861111108</v>
      </c>
      <c r="D405" s="96">
        <v>14.45</v>
      </c>
      <c r="E405" s="96">
        <v>12.8</v>
      </c>
      <c r="F405" s="96">
        <v>137.1</v>
      </c>
      <c r="G405" s="96">
        <v>135.69999999999999</v>
      </c>
      <c r="M405" s="145">
        <v>0.67569444444444449</v>
      </c>
    </row>
    <row r="406" spans="1:13" x14ac:dyDescent="0.25">
      <c r="A406" s="97">
        <v>43053.680601851855</v>
      </c>
      <c r="B406" s="132" t="str">
        <f t="shared" si="6"/>
        <v>16:20:04</v>
      </c>
      <c r="C406" s="125">
        <v>43053.680555555555</v>
      </c>
      <c r="D406" s="96">
        <v>14.49</v>
      </c>
      <c r="E406" s="96">
        <v>12.6</v>
      </c>
      <c r="F406" s="96">
        <v>137.5</v>
      </c>
      <c r="G406" s="96">
        <v>137.30000000000001</v>
      </c>
      <c r="M406" s="145">
        <v>0.67638888888888893</v>
      </c>
    </row>
    <row r="407" spans="1:13" x14ac:dyDescent="0.25">
      <c r="A407" s="97">
        <v>43053.681296296294</v>
      </c>
      <c r="B407" s="132" t="str">
        <f t="shared" si="6"/>
        <v>16:21:04</v>
      </c>
      <c r="C407" s="125">
        <v>43053.681249999994</v>
      </c>
      <c r="D407" s="96">
        <v>14.45</v>
      </c>
      <c r="E407" s="96">
        <v>12.7</v>
      </c>
      <c r="F407" s="96">
        <v>138.6</v>
      </c>
      <c r="G407" s="96">
        <v>137.9</v>
      </c>
      <c r="M407" s="145">
        <v>0.67708333333333348</v>
      </c>
    </row>
    <row r="408" spans="1:13" x14ac:dyDescent="0.25">
      <c r="A408" s="97">
        <v>43053.681990740741</v>
      </c>
      <c r="B408" s="132" t="str">
        <f t="shared" si="6"/>
        <v>16:22:04</v>
      </c>
      <c r="C408" s="125">
        <v>43053.681944444441</v>
      </c>
      <c r="D408" s="96">
        <v>14.42</v>
      </c>
      <c r="E408" s="96">
        <v>12.8</v>
      </c>
      <c r="F408" s="96">
        <v>138.69999999999999</v>
      </c>
      <c r="G408" s="96">
        <v>138</v>
      </c>
      <c r="M408" s="145">
        <v>0.67777777777777781</v>
      </c>
    </row>
    <row r="409" spans="1:13" x14ac:dyDescent="0.25">
      <c r="A409" s="97">
        <v>43053.682685185187</v>
      </c>
      <c r="B409" s="132" t="str">
        <f t="shared" si="6"/>
        <v>16:23:04</v>
      </c>
      <c r="C409" s="125">
        <v>43053.682638888888</v>
      </c>
      <c r="D409" s="96">
        <v>14.49</v>
      </c>
      <c r="E409" s="96">
        <v>12.8</v>
      </c>
      <c r="F409" s="96">
        <v>140.1</v>
      </c>
      <c r="G409" s="96">
        <v>138.80000000000001</v>
      </c>
      <c r="M409" s="145">
        <v>0.67847222222222225</v>
      </c>
    </row>
    <row r="410" spans="1:13" x14ac:dyDescent="0.25">
      <c r="A410" s="97">
        <v>43053.683379629627</v>
      </c>
      <c r="B410" s="132" t="str">
        <f t="shared" si="6"/>
        <v>16:24:04</v>
      </c>
      <c r="C410" s="125">
        <v>43053.683333333327</v>
      </c>
      <c r="D410" s="96">
        <v>14.54</v>
      </c>
      <c r="E410" s="96">
        <v>12.5</v>
      </c>
      <c r="F410" s="96">
        <v>141.6</v>
      </c>
      <c r="G410" s="96">
        <v>139.19999999999999</v>
      </c>
      <c r="M410" s="145">
        <v>0.6791666666666667</v>
      </c>
    </row>
    <row r="411" spans="1:13" x14ac:dyDescent="0.25">
      <c r="A411" s="97">
        <v>43053.684074074074</v>
      </c>
      <c r="B411" s="132" t="str">
        <f t="shared" si="6"/>
        <v>16:25:04</v>
      </c>
      <c r="C411" s="125">
        <v>43053.684027777774</v>
      </c>
      <c r="D411" s="96">
        <v>14.52</v>
      </c>
      <c r="E411" s="96">
        <v>12.3</v>
      </c>
      <c r="F411" s="96">
        <v>143.19999999999999</v>
      </c>
      <c r="G411" s="96">
        <v>140.1</v>
      </c>
      <c r="M411" s="145">
        <v>0.67986111111111125</v>
      </c>
    </row>
    <row r="412" spans="1:13" x14ac:dyDescent="0.25">
      <c r="A412" s="97">
        <v>43053.68476851852</v>
      </c>
      <c r="B412" s="132" t="str">
        <f t="shared" si="6"/>
        <v>16:26:04</v>
      </c>
      <c r="C412" s="125">
        <v>43053.68472222222</v>
      </c>
      <c r="D412" s="96">
        <v>14.62</v>
      </c>
      <c r="E412" s="96">
        <v>12.1</v>
      </c>
      <c r="F412" s="96">
        <v>140.6</v>
      </c>
      <c r="G412" s="96">
        <v>140.19999999999999</v>
      </c>
      <c r="M412" s="145">
        <v>0.68055555555555558</v>
      </c>
    </row>
    <row r="413" spans="1:13" x14ac:dyDescent="0.25">
      <c r="A413" s="97">
        <v>43053.68546296296</v>
      </c>
      <c r="B413" s="132" t="str">
        <f t="shared" si="6"/>
        <v>16:27:04</v>
      </c>
      <c r="C413" s="125">
        <v>43053.68541666666</v>
      </c>
      <c r="D413" s="96">
        <v>14.66</v>
      </c>
      <c r="E413" s="96">
        <v>12</v>
      </c>
      <c r="F413" s="96">
        <v>142.30000000000001</v>
      </c>
      <c r="G413" s="96">
        <v>140.6</v>
      </c>
      <c r="M413" s="145">
        <v>0.68125000000000002</v>
      </c>
    </row>
    <row r="414" spans="1:13" x14ac:dyDescent="0.25">
      <c r="A414" s="97">
        <v>43053.686157407406</v>
      </c>
      <c r="B414" s="132" t="str">
        <f t="shared" si="6"/>
        <v>16:28:04</v>
      </c>
      <c r="C414" s="125">
        <v>43053.686111111107</v>
      </c>
      <c r="D414" s="96">
        <v>14.69</v>
      </c>
      <c r="E414" s="96">
        <v>11.9</v>
      </c>
      <c r="F414" s="96">
        <v>141.6</v>
      </c>
      <c r="G414" s="96">
        <v>139.6</v>
      </c>
      <c r="M414" s="145">
        <v>0.68194444444444446</v>
      </c>
    </row>
    <row r="415" spans="1:13" x14ac:dyDescent="0.25">
      <c r="A415" s="97">
        <v>43053.686851851853</v>
      </c>
      <c r="B415" s="132" t="str">
        <f t="shared" si="6"/>
        <v>16:29:04</v>
      </c>
      <c r="C415" s="125">
        <v>43053.686805555553</v>
      </c>
      <c r="D415" s="96">
        <v>14.71</v>
      </c>
      <c r="E415" s="96">
        <v>11.8</v>
      </c>
      <c r="F415" s="96">
        <v>139.5</v>
      </c>
      <c r="G415" s="96">
        <v>138.80000000000001</v>
      </c>
      <c r="M415" s="145">
        <v>0.68263888888888902</v>
      </c>
    </row>
    <row r="416" spans="1:13" x14ac:dyDescent="0.25">
      <c r="A416" s="97">
        <v>43053.6875462963</v>
      </c>
      <c r="B416" s="132" t="str">
        <f t="shared" si="6"/>
        <v>16:30:04</v>
      </c>
      <c r="C416" s="125">
        <v>43053.6875</v>
      </c>
      <c r="D416" s="96">
        <v>14.75</v>
      </c>
      <c r="E416" s="96">
        <v>11.7</v>
      </c>
      <c r="F416" s="96">
        <v>138.6</v>
      </c>
      <c r="G416" s="96">
        <v>136.69999999999999</v>
      </c>
      <c r="M416" s="145">
        <v>0.68333333333333335</v>
      </c>
    </row>
    <row r="417" spans="1:13" x14ac:dyDescent="0.25">
      <c r="A417" s="97">
        <v>43053.688240740739</v>
      </c>
      <c r="B417" s="132" t="str">
        <f t="shared" si="6"/>
        <v>16:31:04</v>
      </c>
      <c r="C417" s="125">
        <v>43053.688194444439</v>
      </c>
      <c r="D417" s="96">
        <v>14.72</v>
      </c>
      <c r="E417" s="96">
        <v>11.9</v>
      </c>
      <c r="F417" s="96">
        <v>134.1</v>
      </c>
      <c r="G417" s="96">
        <v>132.80000000000001</v>
      </c>
      <c r="M417" s="145">
        <v>0.68402777777777779</v>
      </c>
    </row>
    <row r="418" spans="1:13" x14ac:dyDescent="0.25">
      <c r="A418" s="97">
        <v>43053.688935185186</v>
      </c>
      <c r="B418" s="132" t="str">
        <f t="shared" si="6"/>
        <v>16:32:04</v>
      </c>
      <c r="C418" s="125">
        <v>43053.688888888886</v>
      </c>
      <c r="D418" s="96">
        <v>14.71</v>
      </c>
      <c r="E418" s="96">
        <v>11.5</v>
      </c>
      <c r="F418" s="96">
        <v>136.19999999999999</v>
      </c>
      <c r="G418" s="96">
        <v>135</v>
      </c>
      <c r="M418" s="145">
        <v>0.68472222222222234</v>
      </c>
    </row>
    <row r="419" spans="1:13" x14ac:dyDescent="0.25">
      <c r="A419" s="97">
        <v>43053.689629629633</v>
      </c>
      <c r="B419" s="132" t="str">
        <f t="shared" si="6"/>
        <v>16:33:04</v>
      </c>
      <c r="C419" s="125">
        <v>43053.689583333333</v>
      </c>
      <c r="D419" s="96">
        <v>14.71</v>
      </c>
      <c r="E419" s="96">
        <v>11.6</v>
      </c>
      <c r="F419" s="96">
        <v>134</v>
      </c>
      <c r="G419" s="96">
        <v>133.4</v>
      </c>
      <c r="M419" s="145">
        <v>0.68541666666666679</v>
      </c>
    </row>
    <row r="420" spans="1:13" x14ac:dyDescent="0.25">
      <c r="A420" s="97">
        <v>43053.690324074072</v>
      </c>
      <c r="B420" s="132" t="str">
        <f t="shared" si="6"/>
        <v>16:34:04</v>
      </c>
      <c r="C420" s="125">
        <v>43053.690277777772</v>
      </c>
      <c r="D420" s="96">
        <v>14.72</v>
      </c>
      <c r="E420" s="96">
        <v>11.6</v>
      </c>
      <c r="F420" s="96">
        <v>134</v>
      </c>
      <c r="G420" s="96">
        <v>132.6</v>
      </c>
      <c r="M420" s="145">
        <v>0.68611111111111112</v>
      </c>
    </row>
    <row r="421" spans="1:13" x14ac:dyDescent="0.25">
      <c r="A421" s="97">
        <v>43053.691018518519</v>
      </c>
      <c r="B421" s="132" t="str">
        <f t="shared" si="6"/>
        <v>16:35:04</v>
      </c>
      <c r="C421" s="125">
        <v>43053.690972222219</v>
      </c>
      <c r="D421" s="96">
        <v>14.79</v>
      </c>
      <c r="E421" s="96">
        <v>11.4</v>
      </c>
      <c r="F421" s="96">
        <v>133.5</v>
      </c>
      <c r="G421" s="96">
        <v>131</v>
      </c>
      <c r="M421" s="145">
        <v>0.68680555555555556</v>
      </c>
    </row>
    <row r="422" spans="1:13" x14ac:dyDescent="0.25">
      <c r="A422" s="97">
        <v>43053.691712962966</v>
      </c>
      <c r="B422" s="132" t="str">
        <f t="shared" si="6"/>
        <v>16:36:04</v>
      </c>
      <c r="C422" s="125">
        <v>43053.691666666666</v>
      </c>
      <c r="D422" s="96">
        <v>14.77</v>
      </c>
      <c r="E422" s="96">
        <v>11.4</v>
      </c>
      <c r="F422" s="96">
        <v>132.30000000000001</v>
      </c>
      <c r="G422" s="96">
        <v>130.30000000000001</v>
      </c>
      <c r="M422" s="145">
        <v>0.68750000000000011</v>
      </c>
    </row>
    <row r="423" spans="1:13" x14ac:dyDescent="0.25">
      <c r="A423" s="97">
        <v>43053.692407407405</v>
      </c>
      <c r="B423" s="132" t="str">
        <f t="shared" si="6"/>
        <v>16:37:04</v>
      </c>
      <c r="C423" s="125">
        <v>43053.692361111105</v>
      </c>
      <c r="D423" s="96">
        <v>14.78</v>
      </c>
      <c r="E423" s="96">
        <v>11.4</v>
      </c>
      <c r="F423" s="96">
        <v>131.6</v>
      </c>
      <c r="G423" s="96">
        <v>129.6</v>
      </c>
      <c r="M423" s="145">
        <v>0.68819444444444455</v>
      </c>
    </row>
    <row r="424" spans="1:13" x14ac:dyDescent="0.25">
      <c r="A424" s="97">
        <v>43053.693101851852</v>
      </c>
      <c r="B424" s="132" t="str">
        <f t="shared" si="6"/>
        <v>16:38:04</v>
      </c>
      <c r="C424" s="125">
        <v>43053.693055555552</v>
      </c>
      <c r="D424" s="96">
        <v>14.79</v>
      </c>
      <c r="E424" s="96">
        <v>11.4</v>
      </c>
      <c r="F424" s="96">
        <v>131.4</v>
      </c>
      <c r="G424" s="96">
        <v>129.30000000000001</v>
      </c>
      <c r="M424" s="145">
        <v>0.68888888888888888</v>
      </c>
    </row>
    <row r="425" spans="1:13" x14ac:dyDescent="0.25">
      <c r="A425" s="97">
        <v>43053.693796296298</v>
      </c>
      <c r="B425" s="132" t="str">
        <f t="shared" si="6"/>
        <v>16:39:04</v>
      </c>
      <c r="C425" s="125">
        <v>43053.693749999999</v>
      </c>
      <c r="D425" s="96">
        <v>14.8</v>
      </c>
      <c r="E425" s="96">
        <v>11.5</v>
      </c>
      <c r="F425" s="96">
        <v>130.69999999999999</v>
      </c>
      <c r="G425" s="96">
        <v>128</v>
      </c>
      <c r="M425" s="145">
        <v>0.68958333333333333</v>
      </c>
    </row>
    <row r="426" spans="1:13" x14ac:dyDescent="0.25">
      <c r="A426" s="97">
        <v>43053.694490740738</v>
      </c>
      <c r="B426" s="132" t="str">
        <f t="shared" si="6"/>
        <v>16:40:04</v>
      </c>
      <c r="C426" s="125">
        <v>43053.694444444438</v>
      </c>
      <c r="D426" s="96">
        <v>14.76</v>
      </c>
      <c r="E426" s="96">
        <v>11.5</v>
      </c>
      <c r="F426" s="96">
        <v>130.4</v>
      </c>
      <c r="G426" s="96">
        <v>127.3</v>
      </c>
      <c r="M426" s="145">
        <v>0.69027777777777788</v>
      </c>
    </row>
    <row r="427" spans="1:13" x14ac:dyDescent="0.25">
      <c r="A427" s="97">
        <v>43053.695185185185</v>
      </c>
      <c r="B427" s="132" t="str">
        <f t="shared" si="6"/>
        <v>16:41:04</v>
      </c>
      <c r="C427" s="125">
        <v>43053.695138888885</v>
      </c>
      <c r="D427" s="96">
        <v>14.81</v>
      </c>
      <c r="E427" s="96">
        <v>11.4</v>
      </c>
      <c r="F427" s="96">
        <v>129.4</v>
      </c>
      <c r="G427" s="96">
        <v>127.3</v>
      </c>
      <c r="M427" s="145">
        <v>0.69097222222222232</v>
      </c>
    </row>
    <row r="428" spans="1:13" x14ac:dyDescent="0.25">
      <c r="A428" s="97">
        <v>43053.695879629631</v>
      </c>
      <c r="B428" s="132" t="str">
        <f t="shared" si="6"/>
        <v>16:42:04</v>
      </c>
      <c r="C428" s="125">
        <v>43053.695833333331</v>
      </c>
      <c r="D428" s="96">
        <v>14.81</v>
      </c>
      <c r="E428" s="96">
        <v>11.4</v>
      </c>
      <c r="F428" s="96">
        <v>128.69999999999999</v>
      </c>
      <c r="G428" s="96">
        <v>127.2</v>
      </c>
      <c r="M428" s="145">
        <v>0.69166666666666665</v>
      </c>
    </row>
    <row r="429" spans="1:13" x14ac:dyDescent="0.25">
      <c r="A429" s="97">
        <v>43053.696574074071</v>
      </c>
      <c r="B429" s="132" t="str">
        <f t="shared" si="6"/>
        <v>16:43:04</v>
      </c>
      <c r="C429" s="125">
        <v>43053.696527777771</v>
      </c>
      <c r="D429" s="96">
        <v>14.72</v>
      </c>
      <c r="E429" s="96">
        <v>11.4</v>
      </c>
      <c r="F429" s="96">
        <v>128.30000000000001</v>
      </c>
      <c r="G429" s="96">
        <v>127.1</v>
      </c>
      <c r="M429" s="145">
        <v>0.69236111111111109</v>
      </c>
    </row>
    <row r="430" spans="1:13" x14ac:dyDescent="0.25">
      <c r="A430" s="97">
        <v>43053.697268518517</v>
      </c>
      <c r="B430" s="132" t="str">
        <f t="shared" si="6"/>
        <v>16:44:04</v>
      </c>
      <c r="C430" s="125">
        <v>43053.697222222218</v>
      </c>
      <c r="D430" s="96">
        <v>14.76</v>
      </c>
      <c r="E430" s="96">
        <v>11.4</v>
      </c>
      <c r="F430" s="96">
        <v>127.9</v>
      </c>
      <c r="G430" s="96">
        <v>126.7</v>
      </c>
      <c r="M430" s="145">
        <v>0.69305555555555565</v>
      </c>
    </row>
    <row r="431" spans="1:13" x14ac:dyDescent="0.25">
      <c r="A431" s="97">
        <v>43053.697962962964</v>
      </c>
      <c r="B431" s="132" t="str">
        <f t="shared" si="6"/>
        <v>16:45:04</v>
      </c>
      <c r="C431" s="125">
        <v>43053.697916666664</v>
      </c>
      <c r="D431" s="96">
        <v>14.76</v>
      </c>
      <c r="E431" s="96">
        <v>11.4</v>
      </c>
      <c r="F431" s="96">
        <v>128.19999999999999</v>
      </c>
      <c r="G431" s="96">
        <v>126.1</v>
      </c>
      <c r="M431" s="145">
        <v>0.69375000000000009</v>
      </c>
    </row>
    <row r="432" spans="1:13" x14ac:dyDescent="0.25">
      <c r="A432" s="97">
        <v>43053.698657407411</v>
      </c>
      <c r="B432" s="132" t="str">
        <f t="shared" si="6"/>
        <v>16:46:04</v>
      </c>
      <c r="C432" s="125">
        <v>43053.698611111111</v>
      </c>
      <c r="D432" s="96">
        <v>14.76</v>
      </c>
      <c r="E432" s="96">
        <v>11.3</v>
      </c>
      <c r="F432" s="96">
        <v>126.8</v>
      </c>
      <c r="G432" s="96">
        <v>125.8</v>
      </c>
      <c r="M432" s="145">
        <v>0.69444444444444442</v>
      </c>
    </row>
    <row r="433" spans="1:13" x14ac:dyDescent="0.25">
      <c r="A433" s="97">
        <v>43053.69935185185</v>
      </c>
      <c r="B433" s="132" t="str">
        <f t="shared" si="6"/>
        <v>16:47:04</v>
      </c>
      <c r="C433" s="125">
        <v>43053.69930555555</v>
      </c>
      <c r="D433" s="96">
        <v>14.81</v>
      </c>
      <c r="E433" s="96">
        <v>11.3</v>
      </c>
      <c r="F433" s="96">
        <v>128.30000000000001</v>
      </c>
      <c r="G433" s="96">
        <v>126.2</v>
      </c>
      <c r="M433" s="145">
        <v>0.69513888888888897</v>
      </c>
    </row>
    <row r="434" spans="1:13" x14ac:dyDescent="0.25">
      <c r="A434" s="97">
        <v>43053.700046296297</v>
      </c>
      <c r="B434" s="132" t="str">
        <f t="shared" si="6"/>
        <v>16:48:04</v>
      </c>
      <c r="C434" s="125">
        <v>43053.7</v>
      </c>
      <c r="D434" s="96">
        <v>14.75</v>
      </c>
      <c r="E434" s="96">
        <v>11.4</v>
      </c>
      <c r="F434" s="96">
        <v>128.30000000000001</v>
      </c>
      <c r="G434" s="96">
        <v>126.5</v>
      </c>
      <c r="M434" s="145">
        <v>0.69583333333333341</v>
      </c>
    </row>
    <row r="435" spans="1:13" x14ac:dyDescent="0.25">
      <c r="A435" s="97">
        <v>43053.700740740744</v>
      </c>
      <c r="B435" s="132" t="str">
        <f t="shared" si="6"/>
        <v>16:49:04</v>
      </c>
      <c r="C435" s="125">
        <v>43053.700694444444</v>
      </c>
      <c r="D435" s="96">
        <v>14.75</v>
      </c>
      <c r="E435" s="96">
        <v>11.5</v>
      </c>
      <c r="F435" s="96">
        <v>128.1</v>
      </c>
      <c r="G435" s="96">
        <v>125.6</v>
      </c>
      <c r="M435" s="145">
        <v>0.69652777777777786</v>
      </c>
    </row>
    <row r="436" spans="1:13" x14ac:dyDescent="0.25">
      <c r="A436" s="97">
        <v>43053.701435185183</v>
      </c>
      <c r="B436" s="132" t="str">
        <f t="shared" si="6"/>
        <v>16:50:04</v>
      </c>
      <c r="C436" s="125">
        <v>43053.701388888883</v>
      </c>
      <c r="D436" s="96">
        <v>14.8</v>
      </c>
      <c r="E436" s="96">
        <v>11.6</v>
      </c>
      <c r="F436" s="96">
        <v>128.69999999999999</v>
      </c>
      <c r="G436" s="96">
        <v>126.7</v>
      </c>
      <c r="M436" s="145">
        <v>0.69722222222222219</v>
      </c>
    </row>
    <row r="437" spans="1:13" x14ac:dyDescent="0.25">
      <c r="A437" s="97">
        <v>43053.70212962963</v>
      </c>
      <c r="B437" s="132" t="str">
        <f t="shared" si="6"/>
        <v>16:51:04</v>
      </c>
      <c r="C437" s="125">
        <v>43053.70208333333</v>
      </c>
      <c r="D437" s="96">
        <v>14.81</v>
      </c>
      <c r="E437" s="96">
        <v>11.6</v>
      </c>
      <c r="F437" s="96">
        <v>128.19999999999999</v>
      </c>
      <c r="G437" s="96">
        <v>126.3</v>
      </c>
      <c r="M437" s="145">
        <v>0.69791666666666674</v>
      </c>
    </row>
    <row r="438" spans="1:13" x14ac:dyDescent="0.25">
      <c r="A438" s="97">
        <v>43053.702824074076</v>
      </c>
      <c r="B438" s="132" t="str">
        <f t="shared" si="6"/>
        <v>16:52:04</v>
      </c>
      <c r="C438" s="125">
        <v>43053.702777777777</v>
      </c>
      <c r="D438" s="96">
        <v>14.74</v>
      </c>
      <c r="E438" s="96">
        <v>11.7</v>
      </c>
      <c r="F438" s="96">
        <v>128.6</v>
      </c>
      <c r="G438" s="96">
        <v>125.8</v>
      </c>
      <c r="M438" s="145">
        <v>0.69861111111111118</v>
      </c>
    </row>
    <row r="439" spans="1:13" x14ac:dyDescent="0.25">
      <c r="A439" s="97">
        <v>43053.703518518516</v>
      </c>
      <c r="B439" s="132" t="str">
        <f t="shared" si="6"/>
        <v>16:53:04</v>
      </c>
      <c r="C439" s="125">
        <v>43053.703472222216</v>
      </c>
      <c r="D439" s="96">
        <v>14.71</v>
      </c>
      <c r="E439" s="96">
        <v>11.8</v>
      </c>
      <c r="F439" s="96">
        <v>128.69999999999999</v>
      </c>
      <c r="G439" s="96">
        <v>126.2</v>
      </c>
      <c r="M439" s="145">
        <v>0.69930555555555562</v>
      </c>
    </row>
    <row r="440" spans="1:13" x14ac:dyDescent="0.25">
      <c r="A440" s="97">
        <v>43053.704212962963</v>
      </c>
      <c r="B440" s="132" t="str">
        <f t="shared" si="6"/>
        <v>16:54:04</v>
      </c>
      <c r="C440" s="125">
        <v>43053.704166666663</v>
      </c>
      <c r="D440" s="96">
        <v>14.77</v>
      </c>
      <c r="E440" s="96">
        <v>11.8</v>
      </c>
      <c r="F440" s="96">
        <v>129</v>
      </c>
      <c r="G440" s="96">
        <v>127</v>
      </c>
      <c r="M440" s="145">
        <v>0.7</v>
      </c>
    </row>
    <row r="441" spans="1:13" x14ac:dyDescent="0.25">
      <c r="A441" s="97">
        <v>43053.704907407409</v>
      </c>
      <c r="B441" s="132" t="str">
        <f t="shared" si="6"/>
        <v>16:55:04</v>
      </c>
      <c r="C441" s="125">
        <v>43053.704861111109</v>
      </c>
      <c r="D441" s="96">
        <v>14.72</v>
      </c>
      <c r="E441" s="96">
        <v>11.9</v>
      </c>
      <c r="F441" s="96">
        <v>128.6</v>
      </c>
      <c r="G441" s="96">
        <v>126.6</v>
      </c>
      <c r="M441" s="145">
        <v>0.70069444444444451</v>
      </c>
    </row>
    <row r="442" spans="1:13" x14ac:dyDescent="0.25">
      <c r="A442" s="97">
        <v>43053.705601851849</v>
      </c>
      <c r="B442" s="132" t="str">
        <f t="shared" si="6"/>
        <v>16:56:04</v>
      </c>
      <c r="C442" s="125">
        <v>43053.705555555549</v>
      </c>
      <c r="D442" s="96">
        <v>14.79</v>
      </c>
      <c r="E442" s="96">
        <v>12</v>
      </c>
      <c r="F442" s="96">
        <v>128.80000000000001</v>
      </c>
      <c r="G442" s="96">
        <v>127.5</v>
      </c>
      <c r="M442" s="145">
        <v>0.70138888888888895</v>
      </c>
    </row>
    <row r="443" spans="1:13" x14ac:dyDescent="0.25">
      <c r="A443" s="97">
        <v>43053.706296296295</v>
      </c>
      <c r="B443" s="132" t="str">
        <f t="shared" si="6"/>
        <v>16:57:04</v>
      </c>
      <c r="C443" s="125">
        <v>43053.706249999996</v>
      </c>
      <c r="D443" s="96">
        <v>14.75</v>
      </c>
      <c r="E443" s="96">
        <v>12.2</v>
      </c>
      <c r="F443" s="96">
        <v>129.9</v>
      </c>
      <c r="G443" s="96">
        <v>128.1</v>
      </c>
      <c r="M443" s="145">
        <v>0.70208333333333339</v>
      </c>
    </row>
    <row r="444" spans="1:13" x14ac:dyDescent="0.25">
      <c r="A444" s="97">
        <v>43053.706990740742</v>
      </c>
      <c r="B444" s="132" t="str">
        <f t="shared" si="6"/>
        <v>16:58:04</v>
      </c>
      <c r="C444" s="125">
        <v>43053.706944444442</v>
      </c>
      <c r="D444" s="96">
        <v>14.8</v>
      </c>
      <c r="E444" s="96">
        <v>12.3</v>
      </c>
      <c r="F444" s="96">
        <v>130.19999999999999</v>
      </c>
      <c r="G444" s="96">
        <v>127.7</v>
      </c>
      <c r="M444" s="145">
        <v>0.70277777777777772</v>
      </c>
    </row>
    <row r="445" spans="1:13" x14ac:dyDescent="0.25">
      <c r="A445" s="97">
        <v>43053.707685185182</v>
      </c>
      <c r="B445" s="132" t="str">
        <f t="shared" si="6"/>
        <v>16:59:04</v>
      </c>
      <c r="C445" s="125">
        <v>43053.707638888882</v>
      </c>
      <c r="D445" s="96">
        <v>14.81</v>
      </c>
      <c r="E445" s="96">
        <v>12.3</v>
      </c>
      <c r="F445" s="96">
        <v>130.69999999999999</v>
      </c>
      <c r="G445" s="96">
        <v>128.6</v>
      </c>
      <c r="M445" s="145">
        <v>0.70347222222222228</v>
      </c>
    </row>
    <row r="446" spans="1:13" x14ac:dyDescent="0.25">
      <c r="A446" s="97">
        <v>43053.708379629628</v>
      </c>
      <c r="B446" s="132" t="str">
        <f t="shared" si="6"/>
        <v>17:00:04</v>
      </c>
      <c r="C446" s="125">
        <v>43053.708333333328</v>
      </c>
      <c r="D446" s="96">
        <v>14.81</v>
      </c>
      <c r="E446" s="96">
        <v>12.4</v>
      </c>
      <c r="F446" s="96">
        <v>129.9</v>
      </c>
      <c r="G446" s="96">
        <v>129.69999999999999</v>
      </c>
      <c r="M446" s="145">
        <v>0.70416666666666672</v>
      </c>
    </row>
    <row r="447" spans="1:13" x14ac:dyDescent="0.25">
      <c r="A447" s="97">
        <v>43053.709074074075</v>
      </c>
      <c r="B447" s="132" t="str">
        <f t="shared" si="6"/>
        <v>17:01:04</v>
      </c>
      <c r="C447" s="125">
        <v>43053.709027777775</v>
      </c>
      <c r="D447" s="96">
        <v>14.97</v>
      </c>
      <c r="E447" s="96">
        <v>12.3</v>
      </c>
      <c r="F447" s="96">
        <v>131.69999999999999</v>
      </c>
      <c r="G447" s="96">
        <v>129.80000000000001</v>
      </c>
      <c r="M447" s="145">
        <v>0.70486111111111116</v>
      </c>
    </row>
    <row r="448" spans="1:13" x14ac:dyDescent="0.25">
      <c r="A448" s="97">
        <v>43053.709768518522</v>
      </c>
      <c r="B448" s="132" t="str">
        <f t="shared" si="6"/>
        <v>17:02:04</v>
      </c>
      <c r="C448" s="125">
        <v>43053.709722222222</v>
      </c>
      <c r="D448" s="96">
        <v>15.16</v>
      </c>
      <c r="E448" s="96">
        <v>12.1</v>
      </c>
      <c r="F448" s="96">
        <v>131.4</v>
      </c>
      <c r="G448" s="96">
        <v>129.30000000000001</v>
      </c>
      <c r="M448" s="145">
        <v>0.70555555555555549</v>
      </c>
    </row>
    <row r="449" spans="1:13" x14ac:dyDescent="0.25">
      <c r="A449" s="97">
        <v>43053.710462962961</v>
      </c>
      <c r="B449" s="132" t="str">
        <f t="shared" si="6"/>
        <v>17:03:04</v>
      </c>
      <c r="C449" s="125">
        <v>43053.710416666661</v>
      </c>
      <c r="D449" s="96">
        <v>15.05</v>
      </c>
      <c r="E449" s="96">
        <v>12.1</v>
      </c>
      <c r="F449" s="96">
        <v>130.80000000000001</v>
      </c>
      <c r="G449" s="96">
        <v>129.5</v>
      </c>
      <c r="M449" s="145">
        <v>0.70625000000000004</v>
      </c>
    </row>
    <row r="450" spans="1:13" x14ac:dyDescent="0.25">
      <c r="A450" s="97">
        <v>43053.711157407408</v>
      </c>
      <c r="B450" s="132" t="str">
        <f t="shared" ref="B450:B511" si="7">IF(HOUR(A450)&lt;1,"0"&amp;HOUR(A450),HOUR(A450))&amp;":"&amp;IF(MINUTE(A450)&lt;10,"0"&amp;MINUTE(A450),MINUTE(A450))&amp;":"&amp;IF(SECOND(A450)&lt;10,"0"&amp;SECOND(A450),SECOND(A450))</f>
        <v>17:04:04</v>
      </c>
      <c r="C450" s="125">
        <v>43053.711111111108</v>
      </c>
      <c r="D450" s="96">
        <v>14.97</v>
      </c>
      <c r="E450" s="96">
        <v>12.4</v>
      </c>
      <c r="F450" s="96">
        <v>131.4</v>
      </c>
      <c r="G450" s="96">
        <v>129.30000000000001</v>
      </c>
      <c r="M450" s="145">
        <v>0.70694444444444449</v>
      </c>
    </row>
    <row r="451" spans="1:13" x14ac:dyDescent="0.25">
      <c r="A451" s="97">
        <v>43053.711851851855</v>
      </c>
      <c r="B451" s="132" t="str">
        <f t="shared" si="7"/>
        <v>17:05:04</v>
      </c>
      <c r="C451" s="125">
        <v>43053.711805555555</v>
      </c>
      <c r="D451" s="96">
        <v>14.96</v>
      </c>
      <c r="E451" s="96">
        <v>12.4</v>
      </c>
      <c r="F451" s="96">
        <v>130.19999999999999</v>
      </c>
      <c r="G451" s="96">
        <v>128.19999999999999</v>
      </c>
      <c r="M451" s="145">
        <v>0.70763888888888893</v>
      </c>
    </row>
    <row r="452" spans="1:13" s="132" customFormat="1" x14ac:dyDescent="0.25">
      <c r="A452" s="125">
        <v>43053.712546296294</v>
      </c>
      <c r="B452" s="132" t="str">
        <f t="shared" si="7"/>
        <v>17:06:04</v>
      </c>
      <c r="C452" s="125">
        <v>43053.712499999994</v>
      </c>
      <c r="D452" s="132">
        <v>14.89</v>
      </c>
      <c r="E452" s="132">
        <v>12.3</v>
      </c>
      <c r="F452" s="132">
        <v>128.1</v>
      </c>
      <c r="G452" s="132">
        <v>126.7</v>
      </c>
      <c r="M452" s="146">
        <v>0.70833333333333348</v>
      </c>
    </row>
    <row r="453" spans="1:13" x14ac:dyDescent="0.25">
      <c r="A453" s="97">
        <v>43053.713240740741</v>
      </c>
      <c r="B453" s="132" t="str">
        <f t="shared" si="7"/>
        <v>17:07:04</v>
      </c>
      <c r="C453" s="125">
        <v>43053.713194444441</v>
      </c>
      <c r="D453" s="96">
        <v>14.83</v>
      </c>
      <c r="E453" s="96">
        <v>12.4</v>
      </c>
      <c r="F453" s="96">
        <v>129.30000000000001</v>
      </c>
      <c r="G453" s="96">
        <v>126.4</v>
      </c>
      <c r="M453" s="145">
        <v>0.70902777777777781</v>
      </c>
    </row>
    <row r="454" spans="1:13" x14ac:dyDescent="0.25">
      <c r="A454" s="97">
        <v>43053.713935185187</v>
      </c>
      <c r="B454" s="132" t="str">
        <f t="shared" si="7"/>
        <v>17:08:04</v>
      </c>
      <c r="C454" s="125">
        <v>43053.713888888888</v>
      </c>
      <c r="D454" s="96">
        <v>14.81</v>
      </c>
      <c r="E454" s="96">
        <v>12.6</v>
      </c>
      <c r="F454" s="96">
        <v>127.9</v>
      </c>
      <c r="G454" s="96">
        <v>126.1</v>
      </c>
      <c r="M454" s="145">
        <v>0.70972222222222225</v>
      </c>
    </row>
    <row r="455" spans="1:13" x14ac:dyDescent="0.25">
      <c r="A455" s="97">
        <v>43053.714629629627</v>
      </c>
      <c r="B455" s="132" t="str">
        <f t="shared" si="7"/>
        <v>17:09:04</v>
      </c>
      <c r="C455" s="125">
        <v>43053.714583333327</v>
      </c>
      <c r="D455" s="96">
        <v>14.81</v>
      </c>
      <c r="E455" s="96">
        <v>12.5</v>
      </c>
      <c r="F455" s="96">
        <v>125.9</v>
      </c>
      <c r="G455" s="96">
        <v>123.7</v>
      </c>
      <c r="M455" s="145">
        <v>0.7104166666666667</v>
      </c>
    </row>
    <row r="456" spans="1:13" x14ac:dyDescent="0.25">
      <c r="A456" s="97">
        <v>43053.715324074074</v>
      </c>
      <c r="B456" s="132" t="str">
        <f t="shared" si="7"/>
        <v>17:10:04</v>
      </c>
      <c r="C456" s="125">
        <v>43053.715277777774</v>
      </c>
      <c r="D456" s="96">
        <v>14.76</v>
      </c>
      <c r="E456" s="96">
        <v>12.5</v>
      </c>
      <c r="F456" s="96">
        <v>126.1</v>
      </c>
      <c r="G456" s="96">
        <v>124</v>
      </c>
      <c r="M456" s="145">
        <v>0.71111111111111125</v>
      </c>
    </row>
    <row r="457" spans="1:13" x14ac:dyDescent="0.25">
      <c r="A457" s="97">
        <v>43053.71601851852</v>
      </c>
      <c r="B457" s="132" t="str">
        <f t="shared" si="7"/>
        <v>17:11:04</v>
      </c>
      <c r="C457" s="125">
        <v>43053.71597222222</v>
      </c>
      <c r="D457" s="96">
        <v>14.69</v>
      </c>
      <c r="E457" s="96">
        <v>12.7</v>
      </c>
      <c r="F457" s="96">
        <v>125.7</v>
      </c>
      <c r="G457" s="96">
        <v>124.6</v>
      </c>
      <c r="M457" s="145">
        <v>0.71180555555555558</v>
      </c>
    </row>
    <row r="458" spans="1:13" x14ac:dyDescent="0.25">
      <c r="A458" s="97">
        <v>43053.71671296296</v>
      </c>
      <c r="B458" s="132" t="str">
        <f t="shared" si="7"/>
        <v>17:12:04</v>
      </c>
      <c r="C458" s="125">
        <v>43053.71666666666</v>
      </c>
      <c r="D458" s="96">
        <v>14.62</v>
      </c>
      <c r="E458" s="96">
        <v>13</v>
      </c>
      <c r="F458" s="96">
        <v>127.3</v>
      </c>
      <c r="G458" s="96">
        <v>125.2</v>
      </c>
      <c r="M458" s="145">
        <v>0.71250000000000002</v>
      </c>
    </row>
    <row r="459" spans="1:13" x14ac:dyDescent="0.25">
      <c r="A459" s="97">
        <v>43053.717407407406</v>
      </c>
      <c r="B459" s="132" t="str">
        <f t="shared" si="7"/>
        <v>17:13:04</v>
      </c>
      <c r="C459" s="125">
        <v>43053.717361111107</v>
      </c>
      <c r="D459" s="96">
        <v>14.62</v>
      </c>
      <c r="E459" s="96">
        <v>13</v>
      </c>
      <c r="F459" s="96">
        <v>127.6</v>
      </c>
      <c r="G459" s="96">
        <v>126.6</v>
      </c>
      <c r="M459" s="145">
        <v>0.71319444444444446</v>
      </c>
    </row>
    <row r="460" spans="1:13" x14ac:dyDescent="0.25">
      <c r="A460" s="97">
        <v>43053.718101851853</v>
      </c>
      <c r="B460" s="132" t="str">
        <f t="shared" si="7"/>
        <v>17:14:04</v>
      </c>
      <c r="C460" s="125">
        <v>43053.718055555553</v>
      </c>
      <c r="D460" s="96">
        <v>14.62</v>
      </c>
      <c r="E460" s="96">
        <v>13</v>
      </c>
      <c r="F460" s="96">
        <v>129.1</v>
      </c>
      <c r="G460" s="96">
        <v>126.8</v>
      </c>
      <c r="M460" s="145">
        <v>0.71388888888888902</v>
      </c>
    </row>
    <row r="461" spans="1:13" x14ac:dyDescent="0.25">
      <c r="A461" s="97">
        <v>43053.7187962963</v>
      </c>
      <c r="B461" s="132" t="str">
        <f t="shared" si="7"/>
        <v>17:15:04</v>
      </c>
      <c r="C461" s="125">
        <v>43053.71875</v>
      </c>
      <c r="D461" s="96">
        <v>14.61</v>
      </c>
      <c r="E461" s="96">
        <v>13.1</v>
      </c>
      <c r="F461" s="96">
        <v>131.1</v>
      </c>
      <c r="G461" s="96">
        <v>129.30000000000001</v>
      </c>
      <c r="M461" s="145">
        <v>0.71458333333333335</v>
      </c>
    </row>
    <row r="462" spans="1:13" x14ac:dyDescent="0.25">
      <c r="A462" s="97">
        <v>43053.719490740739</v>
      </c>
      <c r="B462" s="132" t="str">
        <f t="shared" si="7"/>
        <v>17:16:04</v>
      </c>
      <c r="C462" s="125">
        <v>43053.719444444439</v>
      </c>
      <c r="D462" s="96">
        <v>14.62</v>
      </c>
      <c r="E462" s="96">
        <v>13.1</v>
      </c>
      <c r="F462" s="96">
        <v>131</v>
      </c>
      <c r="G462" s="96">
        <v>130</v>
      </c>
      <c r="M462" s="145">
        <v>0.71527777777777779</v>
      </c>
    </row>
    <row r="463" spans="1:13" x14ac:dyDescent="0.25">
      <c r="A463" s="97">
        <v>43053.720185185186</v>
      </c>
      <c r="B463" s="132" t="str">
        <f t="shared" si="7"/>
        <v>17:17:04</v>
      </c>
      <c r="C463" s="125">
        <v>43053.720138888886</v>
      </c>
      <c r="D463" s="96">
        <v>14.62</v>
      </c>
      <c r="E463" s="96">
        <v>13</v>
      </c>
      <c r="F463" s="96">
        <v>133</v>
      </c>
      <c r="G463" s="96">
        <v>131.30000000000001</v>
      </c>
      <c r="M463" s="145">
        <v>0.71597222222222223</v>
      </c>
    </row>
    <row r="464" spans="1:13" x14ac:dyDescent="0.25">
      <c r="A464" s="97">
        <v>43053.720879629633</v>
      </c>
      <c r="B464" s="132" t="str">
        <f t="shared" si="7"/>
        <v>17:18:04</v>
      </c>
      <c r="C464" s="125">
        <v>43053.720833333333</v>
      </c>
      <c r="D464" s="96">
        <v>14.61</v>
      </c>
      <c r="E464" s="96">
        <v>13</v>
      </c>
      <c r="F464" s="96">
        <v>135</v>
      </c>
      <c r="G464" s="96">
        <v>133</v>
      </c>
      <c r="M464" s="145">
        <v>0.71666666666666679</v>
      </c>
    </row>
    <row r="465" spans="1:13" x14ac:dyDescent="0.25">
      <c r="A465" s="97">
        <v>43053.721574074072</v>
      </c>
      <c r="B465" s="132" t="str">
        <f t="shared" si="7"/>
        <v>17:19:04</v>
      </c>
      <c r="C465" s="125">
        <v>43053.721527777772</v>
      </c>
      <c r="D465" s="96">
        <v>14.62</v>
      </c>
      <c r="E465" s="96">
        <v>13</v>
      </c>
      <c r="F465" s="96">
        <v>135.69999999999999</v>
      </c>
      <c r="G465" s="96">
        <v>134.4</v>
      </c>
      <c r="M465" s="145">
        <v>0.71736111111111112</v>
      </c>
    </row>
    <row r="466" spans="1:13" x14ac:dyDescent="0.25">
      <c r="A466" s="97">
        <v>43053.722268518519</v>
      </c>
      <c r="B466" s="132" t="str">
        <f t="shared" si="7"/>
        <v>17:20:04</v>
      </c>
      <c r="C466" s="125">
        <v>43053.722222222219</v>
      </c>
      <c r="D466" s="96">
        <v>14.62</v>
      </c>
      <c r="E466" s="96">
        <v>13</v>
      </c>
      <c r="F466" s="96">
        <v>137.1</v>
      </c>
      <c r="G466" s="96">
        <v>135.4</v>
      </c>
      <c r="M466" s="145">
        <v>0.71805555555555556</v>
      </c>
    </row>
    <row r="467" spans="1:13" x14ac:dyDescent="0.25">
      <c r="A467" s="97">
        <v>43053.722962962966</v>
      </c>
      <c r="B467" s="132" t="str">
        <f t="shared" si="7"/>
        <v>17:21:04</v>
      </c>
      <c r="C467" s="125">
        <v>43053.722916666666</v>
      </c>
      <c r="D467" s="96">
        <v>14.61</v>
      </c>
      <c r="E467" s="96">
        <v>13</v>
      </c>
      <c r="F467" s="96">
        <v>138.6</v>
      </c>
      <c r="G467" s="96">
        <v>136.9</v>
      </c>
      <c r="M467" s="145">
        <v>0.71875000000000011</v>
      </c>
    </row>
    <row r="468" spans="1:13" x14ac:dyDescent="0.25">
      <c r="A468" s="97">
        <v>43053.723657407405</v>
      </c>
      <c r="B468" s="132" t="str">
        <f t="shared" si="7"/>
        <v>17:22:04</v>
      </c>
      <c r="C468" s="125">
        <v>43053.723611111105</v>
      </c>
      <c r="D468" s="96">
        <v>14.62</v>
      </c>
      <c r="E468" s="96">
        <v>13.1</v>
      </c>
      <c r="F468" s="96">
        <v>137.80000000000001</v>
      </c>
      <c r="G468" s="96">
        <v>136.9</v>
      </c>
      <c r="M468" s="145">
        <v>0.71944444444444455</v>
      </c>
    </row>
    <row r="469" spans="1:13" x14ac:dyDescent="0.25">
      <c r="A469" s="97">
        <v>43053.724351851852</v>
      </c>
      <c r="B469" s="132" t="str">
        <f t="shared" si="7"/>
        <v>17:23:04</v>
      </c>
      <c r="C469" s="125">
        <v>43053.724305555552</v>
      </c>
      <c r="D469" s="96">
        <v>14.61</v>
      </c>
      <c r="E469" s="96">
        <v>13</v>
      </c>
      <c r="F469" s="96">
        <v>139.30000000000001</v>
      </c>
      <c r="G469" s="96">
        <v>137.19999999999999</v>
      </c>
      <c r="M469" s="145">
        <v>0.72013888888888888</v>
      </c>
    </row>
    <row r="470" spans="1:13" x14ac:dyDescent="0.25">
      <c r="A470" s="97">
        <v>43053.725046296298</v>
      </c>
      <c r="B470" s="132" t="str">
        <f t="shared" si="7"/>
        <v>17:24:04</v>
      </c>
      <c r="C470" s="125">
        <v>43053.724999999999</v>
      </c>
      <c r="D470" s="96">
        <v>14.55</v>
      </c>
      <c r="E470" s="96">
        <v>13</v>
      </c>
      <c r="F470" s="96">
        <v>139.30000000000001</v>
      </c>
      <c r="G470" s="96">
        <v>137.80000000000001</v>
      </c>
      <c r="M470" s="145">
        <v>0.72083333333333333</v>
      </c>
    </row>
    <row r="471" spans="1:13" x14ac:dyDescent="0.25">
      <c r="A471" s="97">
        <v>43053.725740740738</v>
      </c>
      <c r="B471" s="132" t="str">
        <f t="shared" si="7"/>
        <v>17:25:04</v>
      </c>
      <c r="C471" s="125">
        <v>43053.725694444438</v>
      </c>
      <c r="D471" s="96">
        <v>14.52</v>
      </c>
      <c r="E471" s="96">
        <v>13</v>
      </c>
      <c r="F471" s="96">
        <v>140.19999999999999</v>
      </c>
      <c r="G471" s="96">
        <v>138.1</v>
      </c>
      <c r="M471" s="145">
        <v>0.72152777777777788</v>
      </c>
    </row>
    <row r="472" spans="1:13" x14ac:dyDescent="0.25">
      <c r="A472" s="97">
        <v>43053.726435185185</v>
      </c>
      <c r="B472" s="132" t="str">
        <f t="shared" si="7"/>
        <v>17:26:04</v>
      </c>
      <c r="C472" s="125">
        <v>43053.726388888885</v>
      </c>
      <c r="D472" s="96">
        <v>14.53</v>
      </c>
      <c r="E472" s="96">
        <v>12.9</v>
      </c>
      <c r="F472" s="96">
        <v>140.6</v>
      </c>
      <c r="G472" s="96">
        <v>138.80000000000001</v>
      </c>
      <c r="M472" s="145">
        <v>0.72222222222222232</v>
      </c>
    </row>
    <row r="473" spans="1:13" x14ac:dyDescent="0.25">
      <c r="A473" s="97">
        <v>43053.727129629631</v>
      </c>
      <c r="B473" s="132" t="str">
        <f t="shared" si="7"/>
        <v>17:27:04</v>
      </c>
      <c r="C473" s="125">
        <v>43053.727083333331</v>
      </c>
      <c r="D473" s="96">
        <v>14.52</v>
      </c>
      <c r="E473" s="96">
        <v>12.9</v>
      </c>
      <c r="F473" s="96">
        <v>140.1</v>
      </c>
      <c r="G473" s="96">
        <v>138.69999999999999</v>
      </c>
      <c r="M473" s="145">
        <v>0.72291666666666665</v>
      </c>
    </row>
    <row r="474" spans="1:13" x14ac:dyDescent="0.25">
      <c r="A474" s="97">
        <v>43053.727824074071</v>
      </c>
      <c r="B474" s="132" t="str">
        <f t="shared" si="7"/>
        <v>17:28:04</v>
      </c>
      <c r="C474" s="125">
        <v>43053.727777777771</v>
      </c>
      <c r="D474" s="96">
        <v>14.52</v>
      </c>
      <c r="E474" s="96">
        <v>12.9</v>
      </c>
      <c r="F474" s="96">
        <v>141.30000000000001</v>
      </c>
      <c r="G474" s="96">
        <v>138.9</v>
      </c>
      <c r="M474" s="145">
        <v>0.72361111111111109</v>
      </c>
    </row>
    <row r="475" spans="1:13" x14ac:dyDescent="0.25">
      <c r="A475" s="97">
        <v>43053.728518518517</v>
      </c>
      <c r="B475" s="132" t="str">
        <f t="shared" si="7"/>
        <v>17:29:04</v>
      </c>
      <c r="C475" s="125">
        <v>43053.728472222218</v>
      </c>
      <c r="D475" s="96">
        <v>14.52</v>
      </c>
      <c r="E475" s="96">
        <v>12.8</v>
      </c>
      <c r="F475" s="96">
        <v>140.4</v>
      </c>
      <c r="G475" s="96">
        <v>139.80000000000001</v>
      </c>
      <c r="M475" s="145">
        <v>0.72430555555555565</v>
      </c>
    </row>
    <row r="476" spans="1:13" x14ac:dyDescent="0.25">
      <c r="A476" s="97">
        <v>43053.729212962964</v>
      </c>
      <c r="B476" s="132" t="str">
        <f t="shared" si="7"/>
        <v>17:30:04</v>
      </c>
      <c r="C476" s="125">
        <v>43053.729166666664</v>
      </c>
      <c r="D476" s="96">
        <v>14.48</v>
      </c>
      <c r="E476" s="96">
        <v>12.8</v>
      </c>
      <c r="F476" s="96">
        <v>142.4</v>
      </c>
      <c r="G476" s="96">
        <v>140.4</v>
      </c>
      <c r="M476" s="145">
        <v>0.72500000000000009</v>
      </c>
    </row>
    <row r="477" spans="1:13" x14ac:dyDescent="0.25">
      <c r="A477" s="97">
        <v>43053.729907407411</v>
      </c>
      <c r="B477" s="132" t="str">
        <f t="shared" si="7"/>
        <v>17:31:04</v>
      </c>
      <c r="C477" s="125">
        <v>43053.729861111111</v>
      </c>
      <c r="D477" s="96">
        <v>14.47</v>
      </c>
      <c r="E477" s="96">
        <v>12.8</v>
      </c>
      <c r="F477" s="96">
        <v>143.1</v>
      </c>
      <c r="G477" s="96">
        <v>140.69999999999999</v>
      </c>
      <c r="M477" s="145">
        <v>0.72569444444444442</v>
      </c>
    </row>
    <row r="478" spans="1:13" x14ac:dyDescent="0.25">
      <c r="A478" s="97">
        <v>43053.73060185185</v>
      </c>
      <c r="B478" s="132" t="str">
        <f t="shared" si="7"/>
        <v>17:32:04</v>
      </c>
      <c r="C478" s="125">
        <v>43053.73055555555</v>
      </c>
      <c r="D478" s="96">
        <v>14.42</v>
      </c>
      <c r="E478" s="96">
        <v>12.8</v>
      </c>
      <c r="F478" s="96">
        <v>141.80000000000001</v>
      </c>
      <c r="G478" s="96">
        <v>141.30000000000001</v>
      </c>
      <c r="M478" s="145">
        <v>0.72638888888888897</v>
      </c>
    </row>
    <row r="479" spans="1:13" x14ac:dyDescent="0.25">
      <c r="A479" s="97">
        <v>43053.731296296297</v>
      </c>
      <c r="B479" s="132" t="str">
        <f t="shared" si="7"/>
        <v>17:33:04</v>
      </c>
      <c r="C479" s="125">
        <v>43053.731249999997</v>
      </c>
      <c r="D479" s="96">
        <v>14.42</v>
      </c>
      <c r="E479" s="96">
        <v>12.9</v>
      </c>
      <c r="F479" s="96">
        <v>144</v>
      </c>
      <c r="G479" s="96">
        <v>141.19999999999999</v>
      </c>
      <c r="M479" s="145">
        <v>0.72708333333333341</v>
      </c>
    </row>
    <row r="480" spans="1:13" x14ac:dyDescent="0.25">
      <c r="A480" s="97">
        <v>43053.731990740744</v>
      </c>
      <c r="B480" s="132" t="str">
        <f t="shared" si="7"/>
        <v>17:34:04</v>
      </c>
      <c r="C480" s="125">
        <v>43053.731944444444</v>
      </c>
      <c r="D480" s="96">
        <v>14.43</v>
      </c>
      <c r="E480" s="96">
        <v>12.8</v>
      </c>
      <c r="F480" s="96">
        <v>142.80000000000001</v>
      </c>
      <c r="G480" s="96">
        <v>141.1</v>
      </c>
      <c r="M480" s="145">
        <v>0.72777777777777786</v>
      </c>
    </row>
    <row r="481" spans="1:13" x14ac:dyDescent="0.25">
      <c r="A481" s="97">
        <v>43053.732685185183</v>
      </c>
      <c r="B481" s="132" t="str">
        <f t="shared" si="7"/>
        <v>17:35:04</v>
      </c>
      <c r="C481" s="125">
        <v>43053.732638888883</v>
      </c>
      <c r="D481" s="96">
        <v>14.46</v>
      </c>
      <c r="E481" s="96">
        <v>12.6</v>
      </c>
      <c r="F481" s="96">
        <v>143.80000000000001</v>
      </c>
      <c r="G481" s="96">
        <v>141.9</v>
      </c>
      <c r="M481" s="145">
        <v>0.72847222222222219</v>
      </c>
    </row>
    <row r="482" spans="1:13" x14ac:dyDescent="0.25">
      <c r="A482" s="97">
        <v>43053.73337962963</v>
      </c>
      <c r="B482" s="132" t="str">
        <f t="shared" si="7"/>
        <v>17:36:04</v>
      </c>
      <c r="C482" s="125">
        <v>43053.73333333333</v>
      </c>
      <c r="D482" s="96">
        <v>14.45</v>
      </c>
      <c r="E482" s="96">
        <v>12.5</v>
      </c>
      <c r="F482" s="96">
        <v>143.80000000000001</v>
      </c>
      <c r="G482" s="96">
        <v>142.30000000000001</v>
      </c>
      <c r="M482" s="145">
        <v>0.72916666666666674</v>
      </c>
    </row>
    <row r="483" spans="1:13" x14ac:dyDescent="0.25">
      <c r="A483" s="97">
        <v>43053.734074074076</v>
      </c>
      <c r="B483" s="132" t="str">
        <f t="shared" si="7"/>
        <v>17:37:04</v>
      </c>
      <c r="C483" s="125">
        <v>43053.734027777777</v>
      </c>
      <c r="D483" s="96">
        <v>14.45</v>
      </c>
      <c r="E483" s="96">
        <v>12.4</v>
      </c>
      <c r="F483" s="96">
        <v>143.5</v>
      </c>
      <c r="G483" s="96">
        <v>142.6</v>
      </c>
      <c r="M483" s="145">
        <v>0.72986111111111118</v>
      </c>
    </row>
    <row r="484" spans="1:13" x14ac:dyDescent="0.25">
      <c r="A484" s="97">
        <v>43053.734768518516</v>
      </c>
      <c r="B484" s="132" t="str">
        <f t="shared" si="7"/>
        <v>17:38:04</v>
      </c>
      <c r="C484" s="125">
        <v>43053.734722222216</v>
      </c>
      <c r="D484" s="96">
        <v>14.49</v>
      </c>
      <c r="E484" s="96">
        <v>12.4</v>
      </c>
      <c r="F484" s="96">
        <v>143.19999999999999</v>
      </c>
      <c r="G484" s="96">
        <v>141.6</v>
      </c>
      <c r="M484" s="145">
        <v>0.73055555555555562</v>
      </c>
    </row>
    <row r="485" spans="1:13" x14ac:dyDescent="0.25">
      <c r="A485" s="97">
        <v>43053.735462962963</v>
      </c>
      <c r="B485" s="132" t="str">
        <f t="shared" si="7"/>
        <v>17:39:04</v>
      </c>
      <c r="C485" s="125">
        <v>43053.735416666663</v>
      </c>
      <c r="D485" s="96">
        <v>14.43</v>
      </c>
      <c r="E485" s="96">
        <v>12.3</v>
      </c>
      <c r="F485" s="96">
        <v>144</v>
      </c>
      <c r="G485" s="96">
        <v>140.9</v>
      </c>
      <c r="M485" s="145">
        <v>0.73124999999999996</v>
      </c>
    </row>
    <row r="486" spans="1:13" x14ac:dyDescent="0.25">
      <c r="A486" s="97">
        <v>43053.736157407409</v>
      </c>
      <c r="B486" s="132" t="str">
        <f t="shared" si="7"/>
        <v>17:40:04</v>
      </c>
      <c r="C486" s="125">
        <v>43053.736111111109</v>
      </c>
      <c r="D486" s="96">
        <v>14.42</v>
      </c>
      <c r="E486" s="96">
        <v>12.2</v>
      </c>
      <c r="F486" s="96">
        <v>144.5</v>
      </c>
      <c r="G486" s="96">
        <v>141.69999999999999</v>
      </c>
      <c r="M486" s="145">
        <v>0.73194444444444451</v>
      </c>
    </row>
    <row r="487" spans="1:13" x14ac:dyDescent="0.25">
      <c r="A487" s="97">
        <v>43053.736851851849</v>
      </c>
      <c r="B487" s="132" t="str">
        <f t="shared" si="7"/>
        <v>17:41:04</v>
      </c>
      <c r="C487" s="125">
        <v>43053.736805555549</v>
      </c>
      <c r="D487" s="96">
        <v>14.42</v>
      </c>
      <c r="E487" s="96">
        <v>12.3</v>
      </c>
      <c r="F487" s="96">
        <v>145.9</v>
      </c>
      <c r="G487" s="96">
        <v>142.9</v>
      </c>
      <c r="M487" s="145">
        <v>0.73263888888888895</v>
      </c>
    </row>
    <row r="488" spans="1:13" x14ac:dyDescent="0.25">
      <c r="A488" s="97">
        <v>43053.737546296295</v>
      </c>
      <c r="B488" s="132" t="str">
        <f t="shared" si="7"/>
        <v>17:42:04</v>
      </c>
      <c r="C488" s="125">
        <v>43053.737499999996</v>
      </c>
      <c r="D488" s="96">
        <v>14.32</v>
      </c>
      <c r="E488" s="96">
        <v>12.4</v>
      </c>
      <c r="F488" s="96">
        <v>145</v>
      </c>
      <c r="G488" s="96">
        <v>141.69999999999999</v>
      </c>
      <c r="M488" s="145">
        <v>0.73333333333333339</v>
      </c>
    </row>
    <row r="489" spans="1:13" x14ac:dyDescent="0.25">
      <c r="A489" s="97">
        <v>43053.738240740742</v>
      </c>
      <c r="B489" s="132" t="str">
        <f t="shared" si="7"/>
        <v>17:43:04</v>
      </c>
      <c r="C489" s="125">
        <v>43053.738194444442</v>
      </c>
      <c r="D489" s="96">
        <v>14.2</v>
      </c>
      <c r="E489" s="96">
        <v>12.5</v>
      </c>
      <c r="F489" s="96">
        <v>144.19999999999999</v>
      </c>
      <c r="G489" s="96">
        <v>141.80000000000001</v>
      </c>
      <c r="M489" s="145">
        <v>0.73402777777777772</v>
      </c>
    </row>
    <row r="490" spans="1:13" x14ac:dyDescent="0.25">
      <c r="A490" s="97">
        <v>43053.738935185182</v>
      </c>
      <c r="B490" s="132" t="str">
        <f t="shared" si="7"/>
        <v>17:44:04</v>
      </c>
      <c r="C490" s="125">
        <v>43053.738888888882</v>
      </c>
      <c r="D490" s="96">
        <v>14.13</v>
      </c>
      <c r="E490" s="96">
        <v>12.5</v>
      </c>
      <c r="F490" s="96">
        <v>143.80000000000001</v>
      </c>
      <c r="G490" s="96">
        <v>142.80000000000001</v>
      </c>
      <c r="M490" s="145">
        <v>0.73472222222222228</v>
      </c>
    </row>
    <row r="491" spans="1:13" x14ac:dyDescent="0.25">
      <c r="A491" s="97">
        <v>43053.739629629628</v>
      </c>
      <c r="B491" s="132" t="str">
        <f t="shared" si="7"/>
        <v>17:45:04</v>
      </c>
      <c r="C491" s="125">
        <v>43053.739583333328</v>
      </c>
      <c r="D491" s="96">
        <v>14.13</v>
      </c>
      <c r="E491" s="96">
        <v>12.5</v>
      </c>
      <c r="F491" s="96">
        <v>147</v>
      </c>
      <c r="G491" s="96">
        <v>144.69999999999999</v>
      </c>
      <c r="M491" s="145">
        <v>0.73541666666666672</v>
      </c>
    </row>
    <row r="492" spans="1:13" x14ac:dyDescent="0.25">
      <c r="A492" s="97">
        <v>43053.740324074075</v>
      </c>
      <c r="B492" s="132" t="str">
        <f t="shared" si="7"/>
        <v>17:46:04</v>
      </c>
      <c r="C492" s="125">
        <v>43053.740277777775</v>
      </c>
      <c r="D492" s="96">
        <v>14.27</v>
      </c>
      <c r="E492" s="96">
        <v>12.5</v>
      </c>
      <c r="F492" s="96">
        <v>147.4</v>
      </c>
      <c r="G492" s="96">
        <v>144.80000000000001</v>
      </c>
      <c r="M492" s="145">
        <v>0.73611111111111116</v>
      </c>
    </row>
    <row r="493" spans="1:13" x14ac:dyDescent="0.25">
      <c r="A493" s="97">
        <v>43053.741018518522</v>
      </c>
      <c r="B493" s="132" t="str">
        <f t="shared" si="7"/>
        <v>17:47:04</v>
      </c>
      <c r="C493" s="125">
        <v>43053.740972222222</v>
      </c>
      <c r="D493" s="96">
        <v>14.22</v>
      </c>
      <c r="E493" s="96">
        <v>12.5</v>
      </c>
      <c r="F493" s="96">
        <v>148.9</v>
      </c>
      <c r="G493" s="96">
        <v>146</v>
      </c>
      <c r="M493" s="145">
        <v>0.73680555555555571</v>
      </c>
    </row>
    <row r="494" spans="1:13" x14ac:dyDescent="0.25">
      <c r="A494" s="97">
        <v>43053.741712962961</v>
      </c>
      <c r="B494" s="132" t="str">
        <f t="shared" si="7"/>
        <v>17:48:04</v>
      </c>
      <c r="C494" s="125">
        <v>43053.741666666661</v>
      </c>
      <c r="D494" s="96">
        <v>14.22</v>
      </c>
      <c r="E494" s="96">
        <v>12.5</v>
      </c>
      <c r="F494" s="96">
        <v>150.30000000000001</v>
      </c>
      <c r="G494" s="96">
        <v>147.9</v>
      </c>
      <c r="M494" s="145">
        <v>0.73750000000000004</v>
      </c>
    </row>
    <row r="495" spans="1:13" x14ac:dyDescent="0.25">
      <c r="A495" s="97">
        <v>43053.742407407408</v>
      </c>
      <c r="B495" s="132" t="str">
        <f t="shared" si="7"/>
        <v>17:49:04</v>
      </c>
      <c r="C495" s="125">
        <v>43053.742361111108</v>
      </c>
      <c r="D495" s="96">
        <v>14.25</v>
      </c>
      <c r="E495" s="96">
        <v>12.4</v>
      </c>
      <c r="F495" s="96">
        <v>152.19999999999999</v>
      </c>
      <c r="G495" s="96">
        <v>148.9</v>
      </c>
      <c r="M495" s="145">
        <v>0.73819444444444449</v>
      </c>
    </row>
    <row r="496" spans="1:13" x14ac:dyDescent="0.25">
      <c r="A496" s="97">
        <v>43053.743101851855</v>
      </c>
      <c r="B496" s="132" t="str">
        <f t="shared" si="7"/>
        <v>17:50:04</v>
      </c>
      <c r="C496" s="125">
        <v>43053.743055555555</v>
      </c>
      <c r="D496" s="96">
        <v>14.38</v>
      </c>
      <c r="E496" s="96">
        <v>12.3</v>
      </c>
      <c r="F496" s="96">
        <v>153.69999999999999</v>
      </c>
      <c r="G496" s="96">
        <v>150.6</v>
      </c>
      <c r="M496" s="145">
        <v>0.73888888888888893</v>
      </c>
    </row>
    <row r="497" spans="1:13" x14ac:dyDescent="0.25">
      <c r="A497" s="97">
        <v>43053.743796296294</v>
      </c>
      <c r="B497" s="132" t="str">
        <f t="shared" si="7"/>
        <v>17:51:04</v>
      </c>
      <c r="C497" s="125">
        <v>43053.743749999994</v>
      </c>
      <c r="D497" s="96">
        <v>14.59</v>
      </c>
      <c r="E497" s="96">
        <v>12.1</v>
      </c>
      <c r="F497" s="96">
        <v>153.19999999999999</v>
      </c>
      <c r="G497" s="96">
        <v>150.80000000000001</v>
      </c>
      <c r="M497" s="145">
        <v>0.73958333333333348</v>
      </c>
    </row>
    <row r="498" spans="1:13" x14ac:dyDescent="0.25">
      <c r="A498" s="97">
        <v>43053.744490740741</v>
      </c>
      <c r="B498" s="132" t="str">
        <f t="shared" si="7"/>
        <v>17:52:04</v>
      </c>
      <c r="C498" s="125">
        <v>43053.744444444441</v>
      </c>
      <c r="D498" s="96">
        <v>14.63</v>
      </c>
      <c r="E498" s="96">
        <v>11.9</v>
      </c>
      <c r="F498" s="96">
        <v>152.6</v>
      </c>
      <c r="G498" s="96">
        <v>149.9</v>
      </c>
      <c r="M498" s="145">
        <v>0.74027777777777781</v>
      </c>
    </row>
    <row r="499" spans="1:13" x14ac:dyDescent="0.25">
      <c r="A499" s="97">
        <v>43053.745185185187</v>
      </c>
      <c r="B499" s="132" t="str">
        <f t="shared" si="7"/>
        <v>17:53:04</v>
      </c>
      <c r="C499" s="125">
        <v>43053.745138888888</v>
      </c>
      <c r="D499" s="96">
        <v>14.54</v>
      </c>
      <c r="E499" s="96">
        <v>12</v>
      </c>
      <c r="F499" s="96">
        <v>151.9</v>
      </c>
      <c r="G499" s="96">
        <v>148.6</v>
      </c>
      <c r="M499" s="145">
        <v>0.74097222222222225</v>
      </c>
    </row>
    <row r="500" spans="1:13" x14ac:dyDescent="0.25">
      <c r="A500" s="97">
        <v>43053.745879629627</v>
      </c>
      <c r="B500" s="132" t="str">
        <f t="shared" si="7"/>
        <v>17:54:04</v>
      </c>
      <c r="C500" s="125">
        <v>43053.745833333327</v>
      </c>
      <c r="D500" s="96">
        <v>14.39</v>
      </c>
      <c r="E500" s="96">
        <v>12</v>
      </c>
      <c r="F500" s="96">
        <v>149.4</v>
      </c>
      <c r="G500" s="96">
        <v>146.30000000000001</v>
      </c>
      <c r="M500" s="145">
        <v>0.7416666666666667</v>
      </c>
    </row>
    <row r="501" spans="1:13" x14ac:dyDescent="0.25">
      <c r="A501" s="97">
        <v>43053.746574074074</v>
      </c>
      <c r="B501" s="132" t="str">
        <f t="shared" si="7"/>
        <v>17:55:04</v>
      </c>
      <c r="C501" s="125">
        <v>43053.746527777774</v>
      </c>
      <c r="D501" s="96">
        <v>14.32</v>
      </c>
      <c r="E501" s="96">
        <v>12</v>
      </c>
      <c r="F501" s="96">
        <v>149.19999999999999</v>
      </c>
      <c r="G501" s="96">
        <v>145.4</v>
      </c>
      <c r="M501" s="145">
        <v>0.74236111111111125</v>
      </c>
    </row>
    <row r="502" spans="1:13" x14ac:dyDescent="0.25">
      <c r="A502" s="97">
        <v>43053.74726851852</v>
      </c>
      <c r="B502" s="132" t="str">
        <f t="shared" si="7"/>
        <v>17:56:04</v>
      </c>
      <c r="C502" s="125">
        <v>43053.74722222222</v>
      </c>
      <c r="D502" s="96">
        <v>14.32</v>
      </c>
      <c r="E502" s="96">
        <v>12.1</v>
      </c>
      <c r="F502" s="96">
        <v>145.5</v>
      </c>
      <c r="G502" s="96">
        <v>143</v>
      </c>
      <c r="M502" s="145">
        <v>0.74305555555555558</v>
      </c>
    </row>
    <row r="503" spans="1:13" x14ac:dyDescent="0.25">
      <c r="A503" s="97">
        <v>43053.74796296296</v>
      </c>
      <c r="B503" s="132" t="str">
        <f t="shared" si="7"/>
        <v>17:57:04</v>
      </c>
      <c r="C503" s="125">
        <v>43053.74791666666</v>
      </c>
      <c r="D503" s="96">
        <v>14.32</v>
      </c>
      <c r="E503" s="96">
        <v>12.1</v>
      </c>
      <c r="F503" s="96">
        <v>147.19999999999999</v>
      </c>
      <c r="G503" s="96">
        <v>143.4</v>
      </c>
      <c r="M503" s="145">
        <v>0.74375000000000002</v>
      </c>
    </row>
    <row r="504" spans="1:13" x14ac:dyDescent="0.25">
      <c r="A504" s="97">
        <v>43053.748657407406</v>
      </c>
      <c r="B504" s="132" t="str">
        <f t="shared" si="7"/>
        <v>17:58:04</v>
      </c>
      <c r="C504" s="125">
        <v>43053.748611111107</v>
      </c>
      <c r="D504" s="96">
        <v>14.35</v>
      </c>
      <c r="E504" s="96">
        <v>12.2</v>
      </c>
      <c r="F504" s="96">
        <v>146.19999999999999</v>
      </c>
      <c r="G504" s="96">
        <v>143.69999999999999</v>
      </c>
      <c r="M504" s="145">
        <v>0.74444444444444446</v>
      </c>
    </row>
    <row r="505" spans="1:13" x14ac:dyDescent="0.25">
      <c r="A505" s="97">
        <v>43053.749351851853</v>
      </c>
      <c r="B505" s="132" t="str">
        <f t="shared" si="7"/>
        <v>17:59:04</v>
      </c>
      <c r="C505" s="125">
        <v>43053.749305555553</v>
      </c>
      <c r="D505" s="96">
        <v>14.42</v>
      </c>
      <c r="E505" s="96">
        <v>12.1</v>
      </c>
      <c r="F505" s="96">
        <v>146.4</v>
      </c>
      <c r="G505" s="96">
        <v>143.6</v>
      </c>
      <c r="M505" s="145">
        <v>0.74513888888888902</v>
      </c>
    </row>
    <row r="506" spans="1:13" x14ac:dyDescent="0.25">
      <c r="A506" s="97">
        <v>43053.7500462963</v>
      </c>
      <c r="B506" s="132" t="str">
        <f t="shared" si="7"/>
        <v>18:00:04</v>
      </c>
      <c r="C506" s="125">
        <v>43053.75</v>
      </c>
      <c r="D506" s="96">
        <v>14.46</v>
      </c>
      <c r="E506" s="96">
        <v>12</v>
      </c>
      <c r="F506" s="96">
        <v>148.1</v>
      </c>
      <c r="G506" s="96">
        <v>144.5</v>
      </c>
      <c r="M506" s="145">
        <v>0.74583333333333335</v>
      </c>
    </row>
    <row r="507" spans="1:13" x14ac:dyDescent="0.25">
      <c r="A507" s="97">
        <v>43053.750740740739</v>
      </c>
      <c r="B507" s="132" t="str">
        <f t="shared" si="7"/>
        <v>18:01:04</v>
      </c>
      <c r="C507" s="125">
        <v>43053.750694444439</v>
      </c>
      <c r="D507" s="96">
        <v>14.49</v>
      </c>
      <c r="E507" s="96">
        <v>11.9</v>
      </c>
      <c r="F507" s="96">
        <v>147.80000000000001</v>
      </c>
      <c r="G507" s="96">
        <v>145</v>
      </c>
      <c r="M507" s="145">
        <v>0.74652777777777779</v>
      </c>
    </row>
    <row r="508" spans="1:13" x14ac:dyDescent="0.25">
      <c r="A508" s="97">
        <v>43053.751435185186</v>
      </c>
      <c r="B508" s="132" t="str">
        <f t="shared" si="7"/>
        <v>18:02:04</v>
      </c>
      <c r="C508" s="125">
        <v>43053.751388888886</v>
      </c>
      <c r="D508" s="96">
        <v>14.56</v>
      </c>
      <c r="E508" s="96">
        <v>11.8</v>
      </c>
      <c r="F508" s="96">
        <v>149.19999999999999</v>
      </c>
      <c r="G508" s="96">
        <v>145.69999999999999</v>
      </c>
      <c r="M508" s="145">
        <v>0.74722222222222223</v>
      </c>
    </row>
    <row r="509" spans="1:13" x14ac:dyDescent="0.25">
      <c r="A509" s="97">
        <v>43053.752129629633</v>
      </c>
      <c r="B509" s="132" t="str">
        <f t="shared" si="7"/>
        <v>18:03:04</v>
      </c>
      <c r="C509" s="125">
        <v>43053.752083333333</v>
      </c>
      <c r="D509" s="96">
        <v>14.63</v>
      </c>
      <c r="E509" s="96">
        <v>11.8</v>
      </c>
      <c r="F509" s="96">
        <v>148</v>
      </c>
      <c r="G509" s="96">
        <v>144.69999999999999</v>
      </c>
      <c r="M509" s="145">
        <v>0.74791666666666679</v>
      </c>
    </row>
    <row r="510" spans="1:13" x14ac:dyDescent="0.25">
      <c r="A510" s="97">
        <v>43053.752824074072</v>
      </c>
      <c r="B510" s="132" t="str">
        <f t="shared" si="7"/>
        <v>18:04:04</v>
      </c>
      <c r="C510" s="125">
        <v>43053.752777777772</v>
      </c>
      <c r="D510" s="96">
        <v>14.8</v>
      </c>
      <c r="E510" s="96">
        <v>11.7</v>
      </c>
      <c r="F510" s="96">
        <v>147.69999999999999</v>
      </c>
      <c r="G510" s="96">
        <v>144.5</v>
      </c>
      <c r="M510" s="145">
        <v>0.74861111111111112</v>
      </c>
    </row>
    <row r="511" spans="1:13" x14ac:dyDescent="0.25">
      <c r="A511" s="97">
        <v>43053.753518518519</v>
      </c>
      <c r="B511" s="132" t="str">
        <f t="shared" si="7"/>
        <v>18:05:04</v>
      </c>
      <c r="C511" s="125">
        <v>43053.753472222219</v>
      </c>
      <c r="D511" s="96">
        <v>15</v>
      </c>
      <c r="E511" s="96">
        <v>11.5</v>
      </c>
      <c r="F511" s="96">
        <v>146.19999999999999</v>
      </c>
      <c r="G511" s="96">
        <v>143.4</v>
      </c>
      <c r="M511" s="145">
        <v>0.74930555555555556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EDECF-A484-489B-8846-D3B8F5F7EFAA}">
  <dimension ref="A1:O80"/>
  <sheetViews>
    <sheetView topLeftCell="A7" zoomScale="80" zoomScaleNormal="80" zoomScaleSheetLayoutView="87" workbookViewId="0">
      <selection activeCell="D21" sqref="D21:D27"/>
    </sheetView>
  </sheetViews>
  <sheetFormatPr baseColWidth="10" defaultRowHeight="15" x14ac:dyDescent="0.25"/>
  <cols>
    <col min="1" max="1" width="3.7109375" customWidth="1"/>
    <col min="2" max="2" width="10.42578125" customWidth="1"/>
    <col min="3" max="3" width="10.7109375" customWidth="1"/>
    <col min="4" max="4" width="17.7109375" customWidth="1"/>
    <col min="5" max="5" width="6.42578125" customWidth="1"/>
    <col min="6" max="6" width="3.7109375" customWidth="1"/>
    <col min="7" max="7" width="10.7109375" customWidth="1"/>
    <col min="8" max="8" width="10.7109375" style="36" customWidth="1"/>
    <col min="9" max="9" width="17.7109375" style="43" customWidth="1"/>
    <col min="10" max="10" width="26" style="36" bestFit="1" customWidth="1"/>
    <col min="11" max="11" width="16.5703125" style="36" bestFit="1" customWidth="1"/>
    <col min="12" max="12" width="23.7109375" style="36" bestFit="1" customWidth="1"/>
    <col min="13" max="13" width="26.42578125" bestFit="1" customWidth="1"/>
    <col min="14" max="14" width="29.140625" bestFit="1" customWidth="1"/>
    <col min="15" max="15" width="29.140625" style="33" bestFit="1" customWidth="1"/>
  </cols>
  <sheetData>
    <row r="1" spans="1:15" ht="12" customHeight="1" x14ac:dyDescent="0.25">
      <c r="A1" s="5"/>
      <c r="B1" s="2"/>
      <c r="C1" s="2"/>
      <c r="D1" s="2"/>
      <c r="E1" s="2"/>
      <c r="F1" s="2"/>
      <c r="G1" s="2"/>
      <c r="H1" s="37"/>
      <c r="I1" s="38"/>
    </row>
    <row r="2" spans="1:15" ht="34.5" customHeight="1" x14ac:dyDescent="0.25">
      <c r="A2" s="185"/>
      <c r="B2" s="185"/>
      <c r="C2" s="185"/>
      <c r="D2" s="185"/>
      <c r="E2" s="186" t="s">
        <v>27</v>
      </c>
      <c r="F2" s="187"/>
      <c r="G2" s="187"/>
      <c r="H2" s="187"/>
      <c r="I2" s="187"/>
      <c r="K2" s="130">
        <v>4.1666666666666666E-3</v>
      </c>
    </row>
    <row r="3" spans="1:15" ht="7.5" customHeight="1" x14ac:dyDescent="0.25">
      <c r="A3" s="3"/>
      <c r="B3" s="1"/>
      <c r="C3" s="1"/>
      <c r="D3" s="1"/>
      <c r="E3" s="1"/>
      <c r="F3" s="1"/>
      <c r="G3" s="1"/>
      <c r="H3" s="39"/>
      <c r="I3" s="40"/>
    </row>
    <row r="4" spans="1:15" ht="14.25" customHeight="1" x14ac:dyDescent="0.25">
      <c r="A4" s="188" t="s">
        <v>110</v>
      </c>
      <c r="B4" s="188"/>
      <c r="C4" s="188"/>
      <c r="D4" s="188"/>
      <c r="E4" s="188"/>
      <c r="F4" s="188"/>
      <c r="G4" s="188"/>
      <c r="H4" s="188"/>
      <c r="I4" s="188"/>
      <c r="K4" s="104"/>
      <c r="L4" t="s">
        <v>47</v>
      </c>
      <c r="M4" t="s">
        <v>46</v>
      </c>
      <c r="N4" t="s">
        <v>44</v>
      </c>
      <c r="O4" s="33" t="s">
        <v>45</v>
      </c>
    </row>
    <row r="5" spans="1:15" ht="13.5" customHeight="1" x14ac:dyDescent="0.25">
      <c r="A5" s="177"/>
      <c r="B5" s="178" t="s">
        <v>8</v>
      </c>
      <c r="C5" s="178"/>
      <c r="D5" s="178"/>
      <c r="E5" s="179" t="s">
        <v>48</v>
      </c>
      <c r="F5" s="179"/>
      <c r="G5" s="179"/>
      <c r="H5" s="179"/>
      <c r="I5" s="179"/>
      <c r="K5" s="141">
        <v>43053.413888888885</v>
      </c>
      <c r="L5" s="107">
        <v>14.22</v>
      </c>
      <c r="M5" s="107">
        <v>0.4</v>
      </c>
      <c r="N5" s="108">
        <v>3.6</v>
      </c>
      <c r="O5" s="147">
        <v>3.8</v>
      </c>
    </row>
    <row r="6" spans="1:15" x14ac:dyDescent="0.25">
      <c r="A6" s="177"/>
      <c r="B6" s="178" t="s">
        <v>0</v>
      </c>
      <c r="C6" s="178"/>
      <c r="D6" s="178"/>
      <c r="E6" s="179" t="s">
        <v>111</v>
      </c>
      <c r="F6" s="179"/>
      <c r="G6" s="179"/>
      <c r="H6" s="179"/>
      <c r="I6" s="179"/>
      <c r="K6" s="142">
        <v>43053.414583333331</v>
      </c>
      <c r="L6" s="105">
        <v>14.22</v>
      </c>
      <c r="M6" s="105">
        <v>0</v>
      </c>
      <c r="N6" s="106">
        <v>0.8</v>
      </c>
      <c r="O6" s="147">
        <v>0.9</v>
      </c>
    </row>
    <row r="7" spans="1:15" x14ac:dyDescent="0.25">
      <c r="A7" s="177"/>
      <c r="B7" s="178" t="s">
        <v>18</v>
      </c>
      <c r="C7" s="178"/>
      <c r="D7" s="178"/>
      <c r="E7" s="189">
        <v>43053</v>
      </c>
      <c r="F7" s="189"/>
      <c r="G7" s="189"/>
      <c r="H7" s="189"/>
      <c r="I7" s="189"/>
      <c r="K7" s="141">
        <v>43053.415277777771</v>
      </c>
      <c r="L7" s="107">
        <v>13.86</v>
      </c>
      <c r="M7" s="107">
        <v>0.9</v>
      </c>
      <c r="N7" s="108">
        <v>41.6</v>
      </c>
      <c r="O7" s="147">
        <v>40.4</v>
      </c>
    </row>
    <row r="8" spans="1:15" ht="13.5" customHeight="1" x14ac:dyDescent="0.25">
      <c r="A8" s="71"/>
      <c r="B8" s="176"/>
      <c r="C8" s="176"/>
      <c r="D8" s="176"/>
      <c r="E8" s="25"/>
      <c r="F8" s="25"/>
      <c r="G8" s="25"/>
      <c r="H8" s="41"/>
      <c r="I8" s="72"/>
      <c r="K8" s="142">
        <v>43053.415972222218</v>
      </c>
      <c r="L8" s="105">
        <v>13.24</v>
      </c>
      <c r="M8" s="105">
        <v>17.899999999999999</v>
      </c>
      <c r="N8" s="106">
        <v>168.8</v>
      </c>
      <c r="O8" s="147">
        <v>169.3</v>
      </c>
    </row>
    <row r="9" spans="1:15" ht="15.75" customHeight="1" x14ac:dyDescent="0.25">
      <c r="A9" s="177" t="s">
        <v>7</v>
      </c>
      <c r="B9" s="178" t="s">
        <v>6</v>
      </c>
      <c r="C9" s="178"/>
      <c r="D9" s="178"/>
      <c r="E9" s="179" t="s">
        <v>100</v>
      </c>
      <c r="F9" s="179"/>
      <c r="G9" s="179"/>
      <c r="H9" s="179"/>
      <c r="I9" s="179"/>
      <c r="K9" s="141">
        <v>43053.416666666664</v>
      </c>
      <c r="L9" s="107">
        <v>13.24</v>
      </c>
      <c r="M9" s="107">
        <v>21.3</v>
      </c>
      <c r="N9" s="108">
        <v>182.9</v>
      </c>
      <c r="O9" s="147">
        <v>185.4</v>
      </c>
    </row>
    <row r="10" spans="1:15" x14ac:dyDescent="0.25">
      <c r="A10" s="177"/>
      <c r="B10" s="178" t="s">
        <v>1</v>
      </c>
      <c r="C10" s="178"/>
      <c r="D10" s="178"/>
      <c r="E10" s="179" t="s">
        <v>112</v>
      </c>
      <c r="F10" s="179"/>
      <c r="G10" s="179"/>
      <c r="H10" s="179"/>
      <c r="I10" s="179"/>
      <c r="K10" s="142">
        <v>43053.417361111111</v>
      </c>
      <c r="L10" s="105">
        <v>13.24</v>
      </c>
      <c r="M10" s="105">
        <v>22.2</v>
      </c>
      <c r="N10" s="106">
        <v>188.4</v>
      </c>
      <c r="O10" s="147">
        <v>190.1</v>
      </c>
    </row>
    <row r="11" spans="1:15" x14ac:dyDescent="0.25">
      <c r="A11" s="177"/>
      <c r="B11" s="178" t="s">
        <v>19</v>
      </c>
      <c r="C11" s="178"/>
      <c r="D11" s="178"/>
      <c r="E11" s="180" t="s">
        <v>113</v>
      </c>
      <c r="F11" s="179"/>
      <c r="G11" s="179"/>
      <c r="H11" s="179"/>
      <c r="I11" s="179"/>
      <c r="K11" s="141">
        <v>43053.41805555555</v>
      </c>
      <c r="L11" s="107">
        <v>13.29</v>
      </c>
      <c r="M11" s="107">
        <v>22.7</v>
      </c>
      <c r="N11" s="108">
        <v>193.8</v>
      </c>
      <c r="O11" s="147">
        <v>193</v>
      </c>
    </row>
    <row r="12" spans="1:15" x14ac:dyDescent="0.25">
      <c r="A12" s="177"/>
      <c r="B12" s="181" t="s">
        <v>50</v>
      </c>
      <c r="C12" s="182"/>
      <c r="D12" s="89">
        <v>0</v>
      </c>
      <c r="E12" s="78" t="s">
        <v>49</v>
      </c>
      <c r="F12" s="78"/>
      <c r="G12" s="79"/>
      <c r="H12" s="183">
        <v>23.21</v>
      </c>
      <c r="I12" s="184"/>
      <c r="K12" s="142">
        <v>43053.418749999997</v>
      </c>
      <c r="L12" s="105">
        <v>18.68</v>
      </c>
      <c r="M12" s="105">
        <v>19.2</v>
      </c>
      <c r="N12" s="106">
        <v>128.6</v>
      </c>
      <c r="O12" s="147">
        <v>129.6</v>
      </c>
    </row>
    <row r="13" spans="1:15" x14ac:dyDescent="0.25">
      <c r="A13" s="73"/>
      <c r="B13" s="1"/>
      <c r="C13" s="1"/>
      <c r="D13" s="1"/>
      <c r="E13" s="1"/>
      <c r="F13" s="1"/>
      <c r="G13" s="1"/>
      <c r="H13" s="39"/>
      <c r="I13" s="70"/>
      <c r="K13" s="141">
        <v>43053.419444444444</v>
      </c>
      <c r="L13" s="107">
        <v>23.14</v>
      </c>
      <c r="M13" s="107">
        <v>2.2000000000000002</v>
      </c>
      <c r="N13" s="108">
        <v>13.4</v>
      </c>
      <c r="O13" s="147">
        <v>14.1</v>
      </c>
    </row>
    <row r="14" spans="1:15" ht="15.75" customHeight="1" x14ac:dyDescent="0.25">
      <c r="A14" s="196" t="s">
        <v>3</v>
      </c>
      <c r="B14" s="89" t="s">
        <v>4</v>
      </c>
      <c r="C14" s="89" t="s">
        <v>2</v>
      </c>
      <c r="D14" s="90"/>
      <c r="E14" s="1"/>
      <c r="F14" s="196" t="s">
        <v>22</v>
      </c>
      <c r="G14" s="67" t="s">
        <v>4</v>
      </c>
      <c r="H14" s="68" t="s">
        <v>2</v>
      </c>
      <c r="I14" s="101"/>
      <c r="K14" s="142">
        <v>43053.420138888883</v>
      </c>
      <c r="L14" s="105">
        <v>23.13</v>
      </c>
      <c r="M14" s="105">
        <v>0.3</v>
      </c>
      <c r="N14" s="106">
        <v>3.2</v>
      </c>
      <c r="O14" s="147">
        <v>3.4</v>
      </c>
    </row>
    <row r="15" spans="1:15" ht="15.75" customHeight="1" x14ac:dyDescent="0.25">
      <c r="A15" s="197"/>
      <c r="B15" s="89" t="s">
        <v>20</v>
      </c>
      <c r="C15" s="89" t="s">
        <v>114</v>
      </c>
      <c r="D15" s="90"/>
      <c r="E15" s="1"/>
      <c r="F15" s="197"/>
      <c r="G15" s="67" t="s">
        <v>20</v>
      </c>
      <c r="H15" s="68" t="s">
        <v>114</v>
      </c>
      <c r="I15" s="101"/>
      <c r="K15" s="141">
        <v>43053.42083333333</v>
      </c>
      <c r="L15" s="107">
        <v>23.04</v>
      </c>
      <c r="M15" s="107">
        <v>0</v>
      </c>
      <c r="N15" s="108">
        <v>0.7</v>
      </c>
      <c r="O15" s="147">
        <v>0.9</v>
      </c>
    </row>
    <row r="16" spans="1:15" ht="15.75" customHeight="1" x14ac:dyDescent="0.25">
      <c r="A16" s="197"/>
      <c r="B16" s="24">
        <v>43053.444444444438</v>
      </c>
      <c r="C16" s="29">
        <v>13.34</v>
      </c>
      <c r="D16" s="101" t="s">
        <v>43</v>
      </c>
      <c r="E16" s="1"/>
      <c r="F16" s="197"/>
      <c r="G16" s="44">
        <v>43053.415277777771</v>
      </c>
      <c r="H16" s="45">
        <v>13.86</v>
      </c>
      <c r="I16" s="101" t="s">
        <v>43</v>
      </c>
      <c r="K16" s="142">
        <v>43053.421527777777</v>
      </c>
      <c r="L16" s="105">
        <v>23.02</v>
      </c>
      <c r="M16" s="105">
        <v>0.3</v>
      </c>
      <c r="N16" s="106">
        <v>4.2</v>
      </c>
      <c r="O16" s="147">
        <v>4.3</v>
      </c>
    </row>
    <row r="17" spans="1:15" x14ac:dyDescent="0.25">
      <c r="A17" s="197"/>
      <c r="B17" s="24">
        <v>43053.445138888885</v>
      </c>
      <c r="C17" s="29">
        <v>13.34</v>
      </c>
      <c r="D17" s="101" t="s">
        <v>43</v>
      </c>
      <c r="E17" s="1"/>
      <c r="F17" s="197"/>
      <c r="G17" s="44">
        <v>43053.415972222218</v>
      </c>
      <c r="H17" s="45">
        <v>13.24</v>
      </c>
      <c r="I17" s="101" t="s">
        <v>43</v>
      </c>
      <c r="K17" s="141">
        <v>43053.422222222216</v>
      </c>
      <c r="L17" s="107">
        <v>16.079999999999998</v>
      </c>
      <c r="M17" s="107">
        <v>5</v>
      </c>
      <c r="N17" s="108">
        <v>85.2</v>
      </c>
      <c r="O17" s="147">
        <v>83.9</v>
      </c>
    </row>
    <row r="18" spans="1:15" x14ac:dyDescent="0.25">
      <c r="A18" s="197"/>
      <c r="B18" s="24">
        <v>43053.445833333331</v>
      </c>
      <c r="C18" s="29">
        <v>13.43</v>
      </c>
      <c r="D18" s="101" t="s">
        <v>43</v>
      </c>
      <c r="E18" s="1"/>
      <c r="F18" s="197"/>
      <c r="G18" s="44">
        <v>43053.416666666664</v>
      </c>
      <c r="H18" s="45">
        <v>13.24</v>
      </c>
      <c r="I18" s="101" t="s">
        <v>43</v>
      </c>
      <c r="K18" s="142">
        <v>43053.422916666663</v>
      </c>
      <c r="L18" s="105">
        <v>13.3</v>
      </c>
      <c r="M18" s="105">
        <v>19</v>
      </c>
      <c r="N18" s="106">
        <v>181.9</v>
      </c>
      <c r="O18" s="147">
        <v>179</v>
      </c>
    </row>
    <row r="19" spans="1:15" x14ac:dyDescent="0.25">
      <c r="A19" s="197"/>
      <c r="B19" s="24">
        <v>43053.446527777771</v>
      </c>
      <c r="C19" s="29">
        <v>13.44</v>
      </c>
      <c r="D19" s="101" t="s">
        <v>43</v>
      </c>
      <c r="E19" s="1"/>
      <c r="F19" s="197"/>
      <c r="G19" s="44">
        <v>43053.417361111111</v>
      </c>
      <c r="H19" s="45">
        <v>13.24</v>
      </c>
      <c r="I19" s="101" t="s">
        <v>43</v>
      </c>
      <c r="K19" s="141">
        <v>43053.423611111109</v>
      </c>
      <c r="L19" s="107">
        <v>13.24</v>
      </c>
      <c r="M19" s="107">
        <v>21.1</v>
      </c>
      <c r="N19" s="108">
        <v>188.3</v>
      </c>
      <c r="O19" s="147">
        <v>187.3</v>
      </c>
    </row>
    <row r="20" spans="1:15" x14ac:dyDescent="0.25">
      <c r="A20" s="197"/>
      <c r="B20" s="65">
        <v>43053.447222222218</v>
      </c>
      <c r="C20" s="66">
        <v>13.43</v>
      </c>
      <c r="D20" s="98" t="s">
        <v>102</v>
      </c>
      <c r="E20" s="1"/>
      <c r="F20" s="197"/>
      <c r="G20" s="44">
        <v>43053.41805555555</v>
      </c>
      <c r="H20" s="45">
        <v>13.29</v>
      </c>
      <c r="I20" s="101" t="s">
        <v>102</v>
      </c>
      <c r="K20" s="142">
        <v>43053.424305555549</v>
      </c>
      <c r="L20" s="105">
        <v>13.32</v>
      </c>
      <c r="M20" s="105">
        <v>21.8</v>
      </c>
      <c r="N20" s="106">
        <v>191.3</v>
      </c>
      <c r="O20" s="147">
        <v>190.7</v>
      </c>
    </row>
    <row r="21" spans="1:15" x14ac:dyDescent="0.25">
      <c r="A21" s="197"/>
      <c r="B21" s="161">
        <v>43053.447916666664</v>
      </c>
      <c r="C21" s="28">
        <v>5.43</v>
      </c>
      <c r="D21" s="160"/>
      <c r="E21" s="1"/>
      <c r="F21" s="197"/>
      <c r="G21" s="44">
        <v>43053.418749999997</v>
      </c>
      <c r="H21" s="45">
        <v>18.68</v>
      </c>
      <c r="I21" s="162"/>
      <c r="K21" s="141">
        <v>43053.424999999996</v>
      </c>
      <c r="L21" s="107">
        <v>13.6</v>
      </c>
      <c r="M21" s="107">
        <v>21.9</v>
      </c>
      <c r="N21" s="108">
        <v>191.3</v>
      </c>
      <c r="O21" s="147">
        <v>192.9</v>
      </c>
    </row>
    <row r="22" spans="1:15" x14ac:dyDescent="0.25">
      <c r="A22" s="197"/>
      <c r="B22" s="24">
        <v>43053.448611111111</v>
      </c>
      <c r="C22" s="29">
        <v>0.01</v>
      </c>
      <c r="D22" s="101"/>
      <c r="E22" s="1"/>
      <c r="F22" s="197"/>
      <c r="G22" s="44">
        <v>43053.419444444444</v>
      </c>
      <c r="H22" s="45">
        <v>23.14</v>
      </c>
      <c r="I22" s="101"/>
      <c r="K22" s="142">
        <v>43053.425694444442</v>
      </c>
      <c r="L22" s="105">
        <v>13.69</v>
      </c>
      <c r="M22" s="105">
        <v>21.6</v>
      </c>
      <c r="N22" s="106">
        <v>192</v>
      </c>
      <c r="O22" s="147">
        <v>193.4</v>
      </c>
    </row>
    <row r="23" spans="1:15" x14ac:dyDescent="0.25">
      <c r="A23" s="197"/>
      <c r="B23" s="24">
        <v>43053.44930555555</v>
      </c>
      <c r="C23" s="29">
        <v>0</v>
      </c>
      <c r="D23" s="101"/>
      <c r="E23" s="1"/>
      <c r="F23" s="197"/>
      <c r="G23" s="44">
        <v>43053.420138888883</v>
      </c>
      <c r="H23" s="45">
        <v>23.13</v>
      </c>
      <c r="I23" s="101"/>
      <c r="K23" s="141">
        <v>43053.426388888882</v>
      </c>
      <c r="L23" s="107">
        <v>13.73</v>
      </c>
      <c r="M23" s="107">
        <v>21.4</v>
      </c>
      <c r="N23" s="108">
        <v>193.2</v>
      </c>
      <c r="O23" s="147">
        <v>192.7</v>
      </c>
    </row>
    <row r="24" spans="1:15" x14ac:dyDescent="0.25">
      <c r="A24" s="197"/>
      <c r="B24" s="24">
        <v>43053.45</v>
      </c>
      <c r="C24" s="29">
        <v>0</v>
      </c>
      <c r="D24" s="101"/>
      <c r="E24" s="1"/>
      <c r="F24" s="197"/>
      <c r="G24" s="44">
        <v>43053.42083333333</v>
      </c>
      <c r="H24" s="45">
        <v>23.04</v>
      </c>
      <c r="I24" s="101"/>
      <c r="K24" s="142">
        <v>43053.427083333328</v>
      </c>
      <c r="L24" s="105">
        <v>13.82</v>
      </c>
      <c r="M24" s="105">
        <v>21.4</v>
      </c>
      <c r="N24" s="106">
        <v>190.6</v>
      </c>
      <c r="O24" s="147">
        <v>189.4</v>
      </c>
    </row>
    <row r="25" spans="1:15" x14ac:dyDescent="0.25">
      <c r="A25" s="197"/>
      <c r="B25" s="24">
        <v>43053.450694444444</v>
      </c>
      <c r="C25" s="29">
        <v>0</v>
      </c>
      <c r="D25" s="101"/>
      <c r="E25" s="1"/>
      <c r="F25" s="197"/>
      <c r="G25" s="44">
        <v>43053.421527777777</v>
      </c>
      <c r="H25" s="45">
        <v>23.02</v>
      </c>
      <c r="I25" s="101"/>
      <c r="K25" s="141">
        <v>43053.427777777775</v>
      </c>
      <c r="L25" s="107">
        <v>13.8</v>
      </c>
      <c r="M25" s="107">
        <v>21.2</v>
      </c>
      <c r="N25" s="108">
        <v>185.5</v>
      </c>
      <c r="O25" s="147">
        <v>185.4</v>
      </c>
    </row>
    <row r="26" spans="1:15" x14ac:dyDescent="0.25">
      <c r="A26" s="197"/>
      <c r="B26" s="24">
        <v>43053.451388888883</v>
      </c>
      <c r="C26" s="29">
        <v>0</v>
      </c>
      <c r="D26" s="101"/>
      <c r="E26" s="1"/>
      <c r="F26" s="197"/>
      <c r="G26" s="44">
        <v>43053.422222222216</v>
      </c>
      <c r="H26" s="45">
        <v>16.079999999999998</v>
      </c>
      <c r="I26" s="101"/>
      <c r="K26" s="142">
        <v>43053.428472222222</v>
      </c>
      <c r="L26" s="105">
        <v>13.92</v>
      </c>
      <c r="M26" s="105">
        <v>20.9</v>
      </c>
      <c r="N26" s="106">
        <v>183</v>
      </c>
      <c r="O26" s="147">
        <v>182.3</v>
      </c>
    </row>
    <row r="27" spans="1:15" x14ac:dyDescent="0.25">
      <c r="A27" s="197"/>
      <c r="B27" s="24">
        <v>43053.45208333333</v>
      </c>
      <c r="C27" s="29">
        <v>7.77</v>
      </c>
      <c r="D27" s="101"/>
      <c r="E27" s="1"/>
      <c r="F27" s="197"/>
      <c r="G27" s="44">
        <v>43053.422916666663</v>
      </c>
      <c r="H27" s="45">
        <v>13.3</v>
      </c>
      <c r="I27" s="101" t="s">
        <v>43</v>
      </c>
      <c r="K27" s="141">
        <v>43053.429166666661</v>
      </c>
      <c r="L27" s="107">
        <v>13.93</v>
      </c>
      <c r="M27" s="107">
        <v>20.9</v>
      </c>
      <c r="N27" s="108">
        <v>179</v>
      </c>
      <c r="O27" s="147">
        <v>178.9</v>
      </c>
    </row>
    <row r="28" spans="1:15" x14ac:dyDescent="0.25">
      <c r="A28" s="197"/>
      <c r="B28" s="24">
        <v>43053.452777777777</v>
      </c>
      <c r="C28" s="27">
        <v>13.74</v>
      </c>
      <c r="D28" s="101" t="s">
        <v>43</v>
      </c>
      <c r="E28" s="1"/>
      <c r="F28" s="197"/>
      <c r="G28" s="44">
        <v>43053.423611111109</v>
      </c>
      <c r="H28" s="105">
        <v>13.24</v>
      </c>
      <c r="I28" s="101" t="s">
        <v>43</v>
      </c>
      <c r="K28" s="142">
        <v>43053.429861111108</v>
      </c>
      <c r="L28" s="105">
        <v>13.93</v>
      </c>
      <c r="M28" s="105">
        <v>21</v>
      </c>
      <c r="N28" s="106">
        <v>177.2</v>
      </c>
      <c r="O28" s="147">
        <v>175.1</v>
      </c>
    </row>
    <row r="29" spans="1:15" x14ac:dyDescent="0.25">
      <c r="A29" s="197"/>
      <c r="B29" s="24">
        <v>43053.453472222216</v>
      </c>
      <c r="C29" s="27">
        <v>13.83</v>
      </c>
      <c r="D29" s="101" t="s">
        <v>43</v>
      </c>
      <c r="E29" s="1"/>
      <c r="F29" s="197"/>
      <c r="G29" s="44">
        <v>43053.424305555549</v>
      </c>
      <c r="H29" s="45">
        <v>13.32</v>
      </c>
      <c r="I29" s="101" t="s">
        <v>43</v>
      </c>
      <c r="K29" s="141">
        <v>43053.430555555555</v>
      </c>
      <c r="L29" s="107">
        <v>5.94</v>
      </c>
      <c r="M29" s="107">
        <v>19.3</v>
      </c>
      <c r="N29" s="108">
        <v>146.9</v>
      </c>
      <c r="O29" s="147">
        <v>149.80000000000001</v>
      </c>
    </row>
    <row r="30" spans="1:15" x14ac:dyDescent="0.25">
      <c r="A30" s="197"/>
      <c r="B30" s="24">
        <v>43053.454166666663</v>
      </c>
      <c r="C30" s="27">
        <v>13.8</v>
      </c>
      <c r="D30" s="101" t="s">
        <v>43</v>
      </c>
      <c r="E30" s="1"/>
      <c r="F30" s="197"/>
      <c r="G30" s="44">
        <v>43053.424999999996</v>
      </c>
      <c r="H30" s="45">
        <v>13.6</v>
      </c>
      <c r="I30" s="101" t="s">
        <v>43</v>
      </c>
      <c r="K30" s="142">
        <v>43053.431249999994</v>
      </c>
      <c r="L30" s="105">
        <v>0.02</v>
      </c>
      <c r="M30" s="105">
        <v>14</v>
      </c>
      <c r="N30" s="106">
        <v>127.5</v>
      </c>
      <c r="O30" s="147">
        <v>128.6</v>
      </c>
    </row>
    <row r="31" spans="1:15" ht="15" customHeight="1" x14ac:dyDescent="0.25">
      <c r="A31" s="197"/>
      <c r="B31" s="26">
        <v>43053.454861111109</v>
      </c>
      <c r="C31" s="27">
        <v>13.64</v>
      </c>
      <c r="D31" s="101" t="s">
        <v>43</v>
      </c>
      <c r="E31" s="1"/>
      <c r="F31" s="197"/>
      <c r="G31" s="44">
        <v>43053.425694444442</v>
      </c>
      <c r="H31" s="45">
        <v>13.69</v>
      </c>
      <c r="I31" s="101" t="s">
        <v>43</v>
      </c>
      <c r="K31" s="141">
        <v>43053.431944444441</v>
      </c>
      <c r="L31" s="107">
        <v>0</v>
      </c>
      <c r="M31" s="107">
        <v>11.7</v>
      </c>
      <c r="N31" s="108">
        <v>127.6</v>
      </c>
      <c r="O31" s="147">
        <v>127.7</v>
      </c>
    </row>
    <row r="32" spans="1:15" ht="14.25" customHeight="1" x14ac:dyDescent="0.25">
      <c r="A32" s="197"/>
      <c r="B32" s="26">
        <v>43053.455555555549</v>
      </c>
      <c r="C32" s="28">
        <v>13.62</v>
      </c>
      <c r="D32" s="101" t="s">
        <v>43</v>
      </c>
      <c r="E32" s="1"/>
      <c r="F32" s="197"/>
      <c r="G32" s="44">
        <v>43053.426388888882</v>
      </c>
      <c r="H32" s="45">
        <v>13.73</v>
      </c>
      <c r="I32" s="101" t="s">
        <v>43</v>
      </c>
      <c r="K32" s="142">
        <v>43053.432638888888</v>
      </c>
      <c r="L32" s="105">
        <v>0</v>
      </c>
      <c r="M32" s="105">
        <v>8.5</v>
      </c>
      <c r="N32" s="106">
        <v>125.9</v>
      </c>
      <c r="O32" s="147">
        <v>125.3</v>
      </c>
    </row>
    <row r="33" spans="1:15" x14ac:dyDescent="0.25">
      <c r="A33" s="198"/>
      <c r="B33" s="24">
        <v>43053.456249999996</v>
      </c>
      <c r="C33" s="27">
        <v>13.63</v>
      </c>
      <c r="D33" s="101" t="s">
        <v>43</v>
      </c>
      <c r="E33" s="1"/>
      <c r="F33" s="198"/>
      <c r="G33" s="44"/>
      <c r="H33" s="45"/>
      <c r="I33" s="101"/>
      <c r="K33" s="141">
        <v>43053.433333333327</v>
      </c>
      <c r="L33" s="107">
        <v>0</v>
      </c>
      <c r="M33" s="107">
        <v>8.8000000000000007</v>
      </c>
      <c r="N33" s="108">
        <v>121.9</v>
      </c>
      <c r="O33" s="147">
        <v>125.6</v>
      </c>
    </row>
    <row r="34" spans="1:15" x14ac:dyDescent="0.25">
      <c r="A34" s="73"/>
      <c r="B34" s="41"/>
      <c r="C34" s="103"/>
      <c r="D34" s="1"/>
      <c r="E34" s="1"/>
      <c r="F34" s="102"/>
      <c r="G34" s="1"/>
      <c r="H34" s="39"/>
      <c r="I34" s="70"/>
      <c r="K34" s="142">
        <v>43053.434027777774</v>
      </c>
      <c r="L34" s="105">
        <v>0</v>
      </c>
      <c r="M34" s="105">
        <v>8.6999999999999993</v>
      </c>
      <c r="N34" s="106">
        <v>126.3</v>
      </c>
      <c r="O34" s="147">
        <v>125</v>
      </c>
    </row>
    <row r="35" spans="1:15" ht="14.25" customHeight="1" x14ac:dyDescent="0.25">
      <c r="A35" s="69"/>
      <c r="B35" s="1"/>
      <c r="C35" s="190" t="s">
        <v>5</v>
      </c>
      <c r="D35" s="191"/>
      <c r="E35" s="191"/>
      <c r="F35" s="191"/>
      <c r="G35" s="191"/>
      <c r="H35" s="192"/>
      <c r="I35" s="70"/>
      <c r="K35" s="141">
        <v>43053.43472222222</v>
      </c>
      <c r="L35" s="107">
        <v>7.92</v>
      </c>
      <c r="M35" s="107">
        <v>9.1999999999999993</v>
      </c>
      <c r="N35" s="108">
        <v>138</v>
      </c>
      <c r="O35" s="147">
        <v>135.1</v>
      </c>
    </row>
    <row r="36" spans="1:15" x14ac:dyDescent="0.25">
      <c r="A36" s="74"/>
      <c r="B36" s="4"/>
      <c r="C36" s="193" t="s">
        <v>10</v>
      </c>
      <c r="D36" s="194"/>
      <c r="E36" s="194"/>
      <c r="F36" s="194"/>
      <c r="G36" s="194"/>
      <c r="H36" s="195"/>
      <c r="I36" s="70"/>
      <c r="K36" s="142">
        <v>43053.43541666666</v>
      </c>
      <c r="L36" s="105">
        <v>13.98</v>
      </c>
      <c r="M36" s="105">
        <v>13.1</v>
      </c>
      <c r="N36" s="106">
        <v>159.30000000000001</v>
      </c>
      <c r="O36" s="147">
        <v>155.30000000000001</v>
      </c>
    </row>
    <row r="37" spans="1:15" ht="20.25" customHeight="1" x14ac:dyDescent="0.25">
      <c r="A37" s="75"/>
      <c r="B37" s="76"/>
      <c r="C37" s="193"/>
      <c r="D37" s="194"/>
      <c r="E37" s="194"/>
      <c r="F37" s="194"/>
      <c r="G37" s="194"/>
      <c r="H37" s="195"/>
      <c r="I37" s="77"/>
      <c r="K37" s="141">
        <v>43053.436111111107</v>
      </c>
      <c r="L37" s="107">
        <v>13.82</v>
      </c>
      <c r="M37" s="107">
        <v>15.3</v>
      </c>
      <c r="N37" s="108">
        <v>160.30000000000001</v>
      </c>
      <c r="O37" s="147">
        <v>155</v>
      </c>
    </row>
    <row r="38" spans="1:15" x14ac:dyDescent="0.25">
      <c r="A38" s="1"/>
      <c r="F38" s="41"/>
      <c r="K38" s="142">
        <v>43053.436805555553</v>
      </c>
      <c r="L38" s="105">
        <v>13.67</v>
      </c>
      <c r="M38" s="105">
        <v>16.600000000000001</v>
      </c>
      <c r="N38" s="106">
        <v>159.9</v>
      </c>
      <c r="O38" s="147">
        <v>154.4</v>
      </c>
    </row>
    <row r="39" spans="1:15" x14ac:dyDescent="0.25">
      <c r="K39" s="141">
        <v>43053.4375</v>
      </c>
      <c r="L39" s="107">
        <v>13.63</v>
      </c>
      <c r="M39" s="107">
        <v>17.399999999999999</v>
      </c>
      <c r="N39" s="108">
        <v>160.1</v>
      </c>
      <c r="O39" s="147">
        <v>154.9</v>
      </c>
    </row>
    <row r="40" spans="1:15" x14ac:dyDescent="0.25">
      <c r="K40" s="142">
        <v>43053.438194444439</v>
      </c>
      <c r="L40" s="105">
        <v>6.08</v>
      </c>
      <c r="M40" s="105">
        <v>19.8</v>
      </c>
      <c r="N40" s="106">
        <v>192.6</v>
      </c>
      <c r="O40" s="147">
        <v>188.2</v>
      </c>
    </row>
    <row r="41" spans="1:15" x14ac:dyDescent="0.25">
      <c r="K41" s="141">
        <v>43053.438888888886</v>
      </c>
      <c r="L41" s="107">
        <v>0.01</v>
      </c>
      <c r="M41" s="107">
        <v>23.5</v>
      </c>
      <c r="N41" s="108">
        <v>264.8</v>
      </c>
      <c r="O41" s="147">
        <v>261.39999999999998</v>
      </c>
    </row>
    <row r="42" spans="1:15" x14ac:dyDescent="0.25">
      <c r="K42" s="142">
        <v>43053.439583333333</v>
      </c>
      <c r="L42" s="105">
        <v>0</v>
      </c>
      <c r="M42" s="105">
        <v>20.399999999999999</v>
      </c>
      <c r="N42" s="106">
        <v>272.5</v>
      </c>
      <c r="O42" s="147">
        <v>265.7</v>
      </c>
    </row>
    <row r="43" spans="1:15" x14ac:dyDescent="0.25">
      <c r="K43" s="141">
        <v>43053.440277777772</v>
      </c>
      <c r="L43" s="107">
        <v>0</v>
      </c>
      <c r="M43" s="107">
        <v>19.3</v>
      </c>
      <c r="N43" s="108">
        <v>273</v>
      </c>
      <c r="O43" s="147">
        <v>266.60000000000002</v>
      </c>
    </row>
    <row r="44" spans="1:15" x14ac:dyDescent="0.25">
      <c r="K44" s="142">
        <v>43053.440972222219</v>
      </c>
      <c r="L44" s="105">
        <v>0</v>
      </c>
      <c r="M44" s="105">
        <v>18.899999999999999</v>
      </c>
      <c r="N44" s="106">
        <v>269.60000000000002</v>
      </c>
      <c r="O44" s="147">
        <v>267.39999999999998</v>
      </c>
    </row>
    <row r="45" spans="1:15" x14ac:dyDescent="0.25">
      <c r="K45" s="141">
        <v>43053.441666666666</v>
      </c>
      <c r="L45" s="107">
        <v>0</v>
      </c>
      <c r="M45" s="107">
        <v>19.7</v>
      </c>
      <c r="N45" s="108">
        <v>272.60000000000002</v>
      </c>
      <c r="O45" s="147">
        <v>265.5</v>
      </c>
    </row>
    <row r="46" spans="1:15" x14ac:dyDescent="0.25">
      <c r="K46" s="142">
        <v>43053.442361111105</v>
      </c>
      <c r="L46" s="105">
        <v>0</v>
      </c>
      <c r="M46" s="105">
        <v>19.7</v>
      </c>
      <c r="N46" s="106">
        <v>267.89999999999998</v>
      </c>
      <c r="O46" s="147">
        <v>266.2</v>
      </c>
    </row>
    <row r="47" spans="1:15" x14ac:dyDescent="0.25">
      <c r="K47" s="141">
        <v>43053.443055555552</v>
      </c>
      <c r="L47" s="107">
        <v>0.76</v>
      </c>
      <c r="M47" s="107">
        <v>19.8</v>
      </c>
      <c r="N47" s="108">
        <v>266.2</v>
      </c>
      <c r="O47" s="147">
        <v>263.60000000000002</v>
      </c>
    </row>
    <row r="48" spans="1:15" x14ac:dyDescent="0.25">
      <c r="K48" s="142">
        <v>43053.443749999999</v>
      </c>
      <c r="L48" s="105">
        <v>12.76</v>
      </c>
      <c r="M48" s="105">
        <v>16.3</v>
      </c>
      <c r="N48" s="106">
        <v>192.2</v>
      </c>
      <c r="O48" s="147">
        <v>193.4</v>
      </c>
    </row>
    <row r="49" spans="11:15" x14ac:dyDescent="0.25">
      <c r="K49" s="141">
        <v>43053.444444444438</v>
      </c>
      <c r="L49" s="107">
        <v>13.34</v>
      </c>
      <c r="M49" s="107">
        <v>16.8</v>
      </c>
      <c r="N49" s="108">
        <v>173.2</v>
      </c>
      <c r="O49" s="147">
        <v>173.8</v>
      </c>
    </row>
    <row r="50" spans="11:15" x14ac:dyDescent="0.25">
      <c r="K50" s="142">
        <v>43053.445138888885</v>
      </c>
      <c r="L50" s="105">
        <v>13.34</v>
      </c>
      <c r="M50" s="105">
        <v>18.7</v>
      </c>
      <c r="N50" s="106">
        <v>171</v>
      </c>
      <c r="O50" s="147">
        <v>173.5</v>
      </c>
    </row>
    <row r="51" spans="11:15" x14ac:dyDescent="0.25">
      <c r="K51" s="141">
        <v>43053.445833333331</v>
      </c>
      <c r="L51" s="107">
        <v>13.43</v>
      </c>
      <c r="M51" s="107">
        <v>19.899999999999999</v>
      </c>
      <c r="N51" s="108">
        <v>172</v>
      </c>
      <c r="O51" s="147">
        <v>173.2</v>
      </c>
    </row>
    <row r="52" spans="11:15" x14ac:dyDescent="0.25">
      <c r="K52" s="142">
        <v>43053.446527777771</v>
      </c>
      <c r="L52" s="105">
        <v>13.44</v>
      </c>
      <c r="M52" s="105">
        <v>20.2</v>
      </c>
      <c r="N52" s="106">
        <v>175.5</v>
      </c>
      <c r="O52" s="147">
        <v>173.5</v>
      </c>
    </row>
    <row r="53" spans="11:15" x14ac:dyDescent="0.25">
      <c r="K53" s="141">
        <v>43053.447222222218</v>
      </c>
      <c r="L53" s="107">
        <v>13.43</v>
      </c>
      <c r="M53" s="107">
        <v>20.5</v>
      </c>
      <c r="N53" s="108">
        <v>177.2</v>
      </c>
      <c r="O53" s="147">
        <v>175.5</v>
      </c>
    </row>
    <row r="54" spans="11:15" x14ac:dyDescent="0.25">
      <c r="K54" s="142">
        <v>43053.447916666664</v>
      </c>
      <c r="L54" s="105">
        <v>5.43</v>
      </c>
      <c r="M54" s="105">
        <v>26.5</v>
      </c>
      <c r="N54" s="106">
        <v>264.10000000000002</v>
      </c>
      <c r="O54" s="147">
        <v>264.8</v>
      </c>
    </row>
    <row r="55" spans="11:15" x14ac:dyDescent="0.25">
      <c r="K55" s="141">
        <v>43053.448611111111</v>
      </c>
      <c r="L55" s="107">
        <v>0.01</v>
      </c>
      <c r="M55" s="107">
        <v>36.200000000000003</v>
      </c>
      <c r="N55" s="108">
        <v>425.4</v>
      </c>
      <c r="O55" s="147">
        <v>422.9</v>
      </c>
    </row>
    <row r="56" spans="11:15" x14ac:dyDescent="0.25">
      <c r="K56" s="142">
        <v>43053.44930555555</v>
      </c>
      <c r="L56" s="105">
        <v>0</v>
      </c>
      <c r="M56" s="105">
        <v>33.5</v>
      </c>
      <c r="N56" s="106">
        <v>433.2</v>
      </c>
      <c r="O56" s="147">
        <v>431.3</v>
      </c>
    </row>
    <row r="57" spans="11:15" x14ac:dyDescent="0.25">
      <c r="K57" s="141">
        <v>43053.45</v>
      </c>
      <c r="L57" s="107">
        <v>0</v>
      </c>
      <c r="M57" s="107">
        <v>32.6</v>
      </c>
      <c r="N57" s="108">
        <v>440.4</v>
      </c>
      <c r="O57" s="147">
        <v>434.8</v>
      </c>
    </row>
    <row r="58" spans="11:15" x14ac:dyDescent="0.25">
      <c r="K58" s="142">
        <v>43053.450694444444</v>
      </c>
      <c r="L58" s="105">
        <v>0</v>
      </c>
      <c r="M58" s="105">
        <v>32.299999999999997</v>
      </c>
      <c r="N58" s="106">
        <v>438</v>
      </c>
      <c r="O58" s="147">
        <v>436.3</v>
      </c>
    </row>
    <row r="59" spans="11:15" x14ac:dyDescent="0.25">
      <c r="K59" s="141">
        <v>43053.451388888883</v>
      </c>
      <c r="L59" s="107">
        <v>0</v>
      </c>
      <c r="M59" s="107">
        <v>32.1</v>
      </c>
      <c r="N59" s="108">
        <v>432.1</v>
      </c>
      <c r="O59" s="147">
        <v>436.4</v>
      </c>
    </row>
    <row r="60" spans="11:15" x14ac:dyDescent="0.25">
      <c r="K60" s="142">
        <v>43053.45208333333</v>
      </c>
      <c r="L60" s="105">
        <v>7.77</v>
      </c>
      <c r="M60" s="105">
        <v>27.7</v>
      </c>
      <c r="N60" s="106">
        <v>338.7</v>
      </c>
      <c r="O60" s="147">
        <v>337.8</v>
      </c>
    </row>
    <row r="61" spans="11:15" x14ac:dyDescent="0.25">
      <c r="K61" s="141">
        <v>43053.452777777777</v>
      </c>
      <c r="L61" s="107">
        <v>13.74</v>
      </c>
      <c r="M61" s="107">
        <v>16.100000000000001</v>
      </c>
      <c r="N61" s="108">
        <v>179.8</v>
      </c>
      <c r="O61" s="147">
        <v>179.6</v>
      </c>
    </row>
    <row r="62" spans="11:15" x14ac:dyDescent="0.25">
      <c r="K62" s="142">
        <v>43053.453472222216</v>
      </c>
      <c r="L62" s="105">
        <v>13.83</v>
      </c>
      <c r="M62" s="105">
        <v>17.8</v>
      </c>
      <c r="N62" s="106">
        <v>171.4</v>
      </c>
      <c r="O62" s="147">
        <v>170.2</v>
      </c>
    </row>
    <row r="63" spans="11:15" x14ac:dyDescent="0.25">
      <c r="K63" s="141">
        <v>43053.454166666663</v>
      </c>
      <c r="L63" s="107">
        <v>13.8</v>
      </c>
      <c r="M63" s="107">
        <v>19.2</v>
      </c>
      <c r="N63" s="108">
        <v>171.1</v>
      </c>
      <c r="O63" s="147">
        <v>170.4</v>
      </c>
    </row>
    <row r="64" spans="11:15" x14ac:dyDescent="0.25">
      <c r="K64" s="142">
        <v>43053.454861111109</v>
      </c>
      <c r="L64" s="105">
        <v>13.64</v>
      </c>
      <c r="M64" s="105">
        <v>20.2</v>
      </c>
      <c r="N64" s="106">
        <v>165.4</v>
      </c>
      <c r="O64" s="147">
        <v>164.2</v>
      </c>
    </row>
    <row r="65" spans="11:15" x14ac:dyDescent="0.25">
      <c r="K65" s="141">
        <v>43053.455555555549</v>
      </c>
      <c r="L65" s="107">
        <v>13.62</v>
      </c>
      <c r="M65" s="107">
        <v>20.5</v>
      </c>
      <c r="N65" s="108">
        <v>161.6</v>
      </c>
      <c r="O65" s="147">
        <v>160.19999999999999</v>
      </c>
    </row>
    <row r="66" spans="11:15" x14ac:dyDescent="0.25">
      <c r="K66" s="142">
        <v>43053.456249999996</v>
      </c>
      <c r="L66" s="105">
        <v>13.63</v>
      </c>
      <c r="M66" s="105">
        <v>20.7</v>
      </c>
      <c r="N66" s="106">
        <v>160</v>
      </c>
      <c r="O66" s="147">
        <v>160.1</v>
      </c>
    </row>
    <row r="67" spans="11:15" x14ac:dyDescent="0.25">
      <c r="K67" s="141">
        <v>43053.456944444442</v>
      </c>
      <c r="L67" s="107">
        <v>13.61</v>
      </c>
      <c r="M67" s="107">
        <v>21.1</v>
      </c>
      <c r="N67" s="108">
        <v>160.5</v>
      </c>
      <c r="O67" s="147">
        <v>159.80000000000001</v>
      </c>
    </row>
    <row r="68" spans="11:15" x14ac:dyDescent="0.25">
      <c r="K68" s="142">
        <v>43053.457638888882</v>
      </c>
      <c r="L68" s="105">
        <v>13.53</v>
      </c>
      <c r="M68" s="105">
        <v>21.4</v>
      </c>
      <c r="N68" s="106">
        <v>162.1</v>
      </c>
      <c r="O68" s="147">
        <v>160.9</v>
      </c>
    </row>
    <row r="69" spans="11:15" x14ac:dyDescent="0.25">
      <c r="K69" s="141">
        <v>43053.458333333328</v>
      </c>
      <c r="L69" s="107">
        <v>13.58</v>
      </c>
      <c r="M69" s="107">
        <v>21.5</v>
      </c>
      <c r="N69" s="108">
        <v>161.1</v>
      </c>
      <c r="O69" s="147">
        <v>160.9</v>
      </c>
    </row>
    <row r="70" spans="11:15" x14ac:dyDescent="0.25">
      <c r="K70" s="142">
        <v>43053.459027777775</v>
      </c>
      <c r="L70" s="105">
        <v>13.53</v>
      </c>
      <c r="M70" s="105">
        <v>21.6</v>
      </c>
      <c r="N70" s="106">
        <v>161.4</v>
      </c>
      <c r="O70" s="147">
        <v>161.69999999999999</v>
      </c>
    </row>
    <row r="71" spans="11:15" x14ac:dyDescent="0.25">
      <c r="K71" s="141">
        <v>43053.459722222222</v>
      </c>
      <c r="L71" s="107">
        <v>13.53</v>
      </c>
      <c r="M71" s="107">
        <v>21.4</v>
      </c>
      <c r="N71" s="108">
        <v>162.6</v>
      </c>
      <c r="O71" s="147">
        <v>162.5</v>
      </c>
    </row>
    <row r="72" spans="11:15" x14ac:dyDescent="0.25">
      <c r="K72" s="142">
        <v>43053.460416666661</v>
      </c>
      <c r="L72" s="105">
        <v>13.64</v>
      </c>
      <c r="M72" s="105">
        <v>21.4</v>
      </c>
      <c r="N72" s="106">
        <v>161.19999999999999</v>
      </c>
      <c r="O72" s="147">
        <v>162.5</v>
      </c>
    </row>
    <row r="73" spans="11:15" x14ac:dyDescent="0.25">
      <c r="K73" s="141">
        <v>43053.461111111108</v>
      </c>
      <c r="L73" s="107">
        <v>13.77</v>
      </c>
      <c r="M73" s="107">
        <v>21.1</v>
      </c>
      <c r="N73" s="108">
        <v>164.2</v>
      </c>
      <c r="O73" s="147">
        <v>163</v>
      </c>
    </row>
    <row r="74" spans="11:15" x14ac:dyDescent="0.25">
      <c r="K74" s="142">
        <v>43053.461805555555</v>
      </c>
      <c r="L74" s="105">
        <v>13.93</v>
      </c>
      <c r="M74" s="105">
        <v>20.3</v>
      </c>
      <c r="N74" s="106">
        <v>163.1</v>
      </c>
      <c r="O74" s="147">
        <v>162.1</v>
      </c>
    </row>
    <row r="75" spans="11:15" x14ac:dyDescent="0.25">
      <c r="K75" s="141">
        <v>43053.462499999994</v>
      </c>
      <c r="L75" s="107">
        <v>14.02</v>
      </c>
      <c r="M75" s="107">
        <v>19.899999999999999</v>
      </c>
      <c r="N75" s="108">
        <v>163.4</v>
      </c>
      <c r="O75" s="147">
        <v>161.69999999999999</v>
      </c>
    </row>
    <row r="76" spans="11:15" x14ac:dyDescent="0.25">
      <c r="K76" s="127">
        <v>43053.463194444441</v>
      </c>
      <c r="L76" s="127">
        <v>14.02</v>
      </c>
      <c r="M76" s="96">
        <v>19.399999999999999</v>
      </c>
      <c r="N76" s="96">
        <v>160.9</v>
      </c>
      <c r="O76" s="147">
        <v>160.1</v>
      </c>
    </row>
    <row r="77" spans="11:15" x14ac:dyDescent="0.25">
      <c r="K77" s="127">
        <v>43053.463888888888</v>
      </c>
      <c r="L77" s="127">
        <v>14.03</v>
      </c>
      <c r="M77" s="96">
        <v>19.3</v>
      </c>
      <c r="N77" s="96">
        <v>158.80000000000001</v>
      </c>
      <c r="O77" s="147">
        <v>159</v>
      </c>
    </row>
    <row r="78" spans="11:15" x14ac:dyDescent="0.25">
      <c r="K78" s="127">
        <v>43053.464583333327</v>
      </c>
      <c r="L78" s="127">
        <v>14.09</v>
      </c>
      <c r="M78" s="96">
        <v>19.3</v>
      </c>
      <c r="N78" s="96">
        <v>155.69999999999999</v>
      </c>
      <c r="O78" s="147">
        <v>157</v>
      </c>
    </row>
    <row r="79" spans="11:15" x14ac:dyDescent="0.25">
      <c r="K79" s="127">
        <v>43053.465277777774</v>
      </c>
      <c r="L79" s="127">
        <v>14.12</v>
      </c>
      <c r="M79" s="96">
        <v>19.3</v>
      </c>
      <c r="N79" s="96">
        <v>151.6</v>
      </c>
      <c r="O79" s="147">
        <v>152.9</v>
      </c>
    </row>
    <row r="80" spans="11:15" x14ac:dyDescent="0.25">
      <c r="K80" s="127">
        <v>43053.46597222222</v>
      </c>
      <c r="L80" s="127">
        <v>14.03</v>
      </c>
      <c r="M80" s="96">
        <v>19.2</v>
      </c>
      <c r="N80" s="96">
        <v>151.4</v>
      </c>
      <c r="O80" s="147">
        <v>150.30000000000001</v>
      </c>
    </row>
  </sheetData>
  <mergeCells count="25">
    <mergeCell ref="A2:D2"/>
    <mergeCell ref="E2:I2"/>
    <mergeCell ref="A4:I4"/>
    <mergeCell ref="A5:A7"/>
    <mergeCell ref="B5:D5"/>
    <mergeCell ref="E5:I5"/>
    <mergeCell ref="B6:D6"/>
    <mergeCell ref="E6:I6"/>
    <mergeCell ref="B7:D7"/>
    <mergeCell ref="E7:I7"/>
    <mergeCell ref="B8:D8"/>
    <mergeCell ref="A9:A12"/>
    <mergeCell ref="B9:D9"/>
    <mergeCell ref="E9:I9"/>
    <mergeCell ref="B10:D10"/>
    <mergeCell ref="E10:I10"/>
    <mergeCell ref="B11:D11"/>
    <mergeCell ref="E11:I11"/>
    <mergeCell ref="B12:C12"/>
    <mergeCell ref="H12:I12"/>
    <mergeCell ref="A14:A33"/>
    <mergeCell ref="F14:F33"/>
    <mergeCell ref="C35:H35"/>
    <mergeCell ref="C36:H36"/>
    <mergeCell ref="C37:H37"/>
  </mergeCells>
  <pageMargins left="1.05" right="0.81" top="0.39" bottom="0.43" header="0.31496062992125984" footer="0.31496062992125984"/>
  <pageSetup scale="11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6FC79-67E1-439E-B384-D9577F75B1F9}">
  <dimension ref="A1:P64"/>
  <sheetViews>
    <sheetView topLeftCell="A43" zoomScaleNormal="100" workbookViewId="0">
      <selection activeCell="K21" sqref="K21"/>
    </sheetView>
  </sheetViews>
  <sheetFormatPr baseColWidth="10" defaultRowHeight="15" x14ac:dyDescent="0.25"/>
  <cols>
    <col min="1" max="1" width="18.140625" customWidth="1"/>
    <col min="2" max="2" width="18" customWidth="1"/>
    <col min="3" max="3" width="26" style="33" bestFit="1" customWidth="1"/>
    <col min="5" max="5" width="13.85546875" customWidth="1"/>
    <col min="6" max="6" width="14.5703125" customWidth="1"/>
    <col min="8" max="8" width="11.42578125" customWidth="1"/>
  </cols>
  <sheetData>
    <row r="1" spans="1:16" x14ac:dyDescent="0.25">
      <c r="A1" s="7" t="s">
        <v>4</v>
      </c>
      <c r="B1" s="7" t="s">
        <v>2</v>
      </c>
      <c r="C1" s="31"/>
      <c r="E1" s="88"/>
      <c r="F1" s="88"/>
    </row>
    <row r="2" spans="1:16" x14ac:dyDescent="0.25">
      <c r="A2" s="9" t="s">
        <v>20</v>
      </c>
      <c r="B2" s="9" t="s">
        <v>6</v>
      </c>
      <c r="C2" s="31"/>
      <c r="E2" s="88"/>
      <c r="F2" s="88"/>
    </row>
    <row r="3" spans="1:16" ht="15.75" thickBot="1" x14ac:dyDescent="0.3">
      <c r="A3" s="9"/>
      <c r="B3" s="9" t="s">
        <v>114</v>
      </c>
      <c r="C3" s="31"/>
      <c r="E3" s="88"/>
      <c r="F3" s="88" t="s">
        <v>28</v>
      </c>
    </row>
    <row r="4" spans="1:16" ht="15.75" thickBot="1" x14ac:dyDescent="0.3">
      <c r="A4" s="34">
        <f>'Planilla O2 CEMS'!B16</f>
        <v>43053.444444444438</v>
      </c>
      <c r="B4" s="35">
        <f>'Planilla O2 CEMS'!C16</f>
        <v>13.34</v>
      </c>
      <c r="C4" s="35" t="str">
        <f>'Planilla O2 CEMS'!D16</f>
        <v>VEEC</v>
      </c>
      <c r="E4" s="208" t="s">
        <v>115</v>
      </c>
      <c r="F4" s="209"/>
      <c r="G4" s="209"/>
      <c r="H4" s="209"/>
      <c r="I4" s="209"/>
      <c r="J4" s="204"/>
    </row>
    <row r="5" spans="1:16" x14ac:dyDescent="0.25">
      <c r="A5" s="34">
        <f>'Planilla O2 CEMS'!B17</f>
        <v>43053.445138888885</v>
      </c>
      <c r="B5" s="35">
        <f>'Planilla O2 CEMS'!C17</f>
        <v>13.34</v>
      </c>
      <c r="C5" s="35" t="str">
        <f>'Planilla O2 CEMS'!D17</f>
        <v>VEEC</v>
      </c>
      <c r="E5" s="216" t="s">
        <v>11</v>
      </c>
      <c r="F5" s="217"/>
      <c r="G5" s="218"/>
      <c r="H5" s="46">
        <f>B7</f>
        <v>13.44</v>
      </c>
      <c r="I5" s="219" t="s">
        <v>116</v>
      </c>
      <c r="J5" s="220"/>
    </row>
    <row r="6" spans="1:16" x14ac:dyDescent="0.25">
      <c r="A6" s="34">
        <f>'Planilla O2 CEMS'!B18</f>
        <v>43053.445833333331</v>
      </c>
      <c r="B6" s="35">
        <f>'Planilla O2 CEMS'!C18</f>
        <v>13.43</v>
      </c>
      <c r="C6" s="35" t="str">
        <f>'Planilla O2 CEMS'!D18</f>
        <v>VEEC</v>
      </c>
      <c r="E6" s="212" t="s">
        <v>13</v>
      </c>
      <c r="F6" s="185"/>
      <c r="G6" s="185"/>
      <c r="H6" s="13">
        <f>B13</f>
        <v>0</v>
      </c>
      <c r="I6" s="199" t="s">
        <v>116</v>
      </c>
      <c r="J6" s="200"/>
    </row>
    <row r="7" spans="1:16" x14ac:dyDescent="0.25">
      <c r="A7" s="34">
        <f>'Planilla O2 CEMS'!B19</f>
        <v>43053.446527777771</v>
      </c>
      <c r="B7" s="35">
        <f>'Planilla O2 CEMS'!C19</f>
        <v>13.44</v>
      </c>
      <c r="C7" s="35" t="str">
        <f>'Planilla O2 CEMS'!D19</f>
        <v>VEEC</v>
      </c>
      <c r="E7" s="212" t="s">
        <v>14</v>
      </c>
      <c r="F7" s="185"/>
      <c r="G7" s="185"/>
      <c r="H7" s="13">
        <f>ABS(H6-H5)</f>
        <v>13.44</v>
      </c>
      <c r="I7" s="199" t="s">
        <v>116</v>
      </c>
      <c r="J7" s="200"/>
    </row>
    <row r="8" spans="1:16" x14ac:dyDescent="0.25">
      <c r="A8" s="112">
        <f>'Planilla O2 CEMS'!B20</f>
        <v>43053.447222222218</v>
      </c>
      <c r="B8" s="117">
        <f>'Planilla O2 CEMS'!C20</f>
        <v>13.43</v>
      </c>
      <c r="C8" s="117" t="str">
        <f>'Planilla O2 CEMS'!D20</f>
        <v>Inicio Inyección</v>
      </c>
      <c r="E8" s="212" t="s">
        <v>12</v>
      </c>
      <c r="F8" s="185"/>
      <c r="G8" s="185"/>
      <c r="H8" s="13">
        <f>0.95*H7</f>
        <v>12.767999999999999</v>
      </c>
      <c r="I8" s="199" t="s">
        <v>116</v>
      </c>
      <c r="J8" s="200"/>
      <c r="N8">
        <v>2</v>
      </c>
    </row>
    <row r="9" spans="1:16" ht="15.75" thickBot="1" x14ac:dyDescent="0.3">
      <c r="A9" s="115">
        <f>'Planilla O2 CEMS'!B21</f>
        <v>43053.447916666664</v>
      </c>
      <c r="B9" s="131">
        <f>'Planilla O2 CEMS'!C21</f>
        <v>5.43</v>
      </c>
      <c r="E9" s="213" t="s">
        <v>15</v>
      </c>
      <c r="F9" s="214"/>
      <c r="G9" s="214"/>
      <c r="H9" s="19">
        <f>H5-H8</f>
        <v>0.6720000000000006</v>
      </c>
      <c r="I9" s="201" t="s">
        <v>116</v>
      </c>
      <c r="J9" s="202"/>
    </row>
    <row r="10" spans="1:16" ht="15.75" thickBot="1" x14ac:dyDescent="0.3">
      <c r="A10" s="34">
        <f>'Planilla O2 CEMS'!B22</f>
        <v>43053.448611111111</v>
      </c>
      <c r="B10" s="35">
        <f>'Planilla O2 CEMS'!C22</f>
        <v>0.01</v>
      </c>
      <c r="C10" s="35"/>
      <c r="E10" s="208" t="s">
        <v>23</v>
      </c>
      <c r="F10" s="209"/>
      <c r="G10" s="215"/>
      <c r="H10" s="22">
        <f>A10-A8</f>
        <v>1.3888888934161514E-3</v>
      </c>
      <c r="I10" s="203" t="s">
        <v>17</v>
      </c>
      <c r="J10" s="204"/>
      <c r="K10" s="206" t="s">
        <v>29</v>
      </c>
      <c r="L10" s="207"/>
      <c r="M10" s="207"/>
      <c r="N10" s="207"/>
      <c r="O10" s="207"/>
      <c r="P10" s="207"/>
    </row>
    <row r="11" spans="1:16" x14ac:dyDescent="0.25">
      <c r="A11" s="34">
        <f>'Planilla O2 CEMS'!B23</f>
        <v>43053.44930555555</v>
      </c>
      <c r="B11" s="35">
        <f>'Planilla O2 CEMS'!C23</f>
        <v>0</v>
      </c>
      <c r="C11" s="35"/>
    </row>
    <row r="12" spans="1:16" x14ac:dyDescent="0.25">
      <c r="A12" s="34">
        <f>'Planilla O2 CEMS'!B24</f>
        <v>43053.45</v>
      </c>
      <c r="B12" s="35">
        <f>'Planilla O2 CEMS'!C24</f>
        <v>0</v>
      </c>
      <c r="C12" s="35"/>
    </row>
    <row r="13" spans="1:16" x14ac:dyDescent="0.25">
      <c r="A13" s="34">
        <f>'Planilla O2 CEMS'!B25</f>
        <v>43053.450694444444</v>
      </c>
      <c r="B13" s="35">
        <f>'Planilla O2 CEMS'!C25</f>
        <v>0</v>
      </c>
      <c r="C13" s="35"/>
    </row>
    <row r="14" spans="1:16" x14ac:dyDescent="0.25">
      <c r="A14" s="34">
        <f>'Planilla O2 CEMS'!B26</f>
        <v>43053.451388888883</v>
      </c>
      <c r="B14" s="35">
        <f>'Planilla O2 CEMS'!C26</f>
        <v>0</v>
      </c>
      <c r="C14" s="35"/>
    </row>
    <row r="15" spans="1:16" x14ac:dyDescent="0.25">
      <c r="A15" s="34">
        <f>'Planilla O2 CEMS'!B27</f>
        <v>43053.45208333333</v>
      </c>
      <c r="B15" s="35">
        <f>'Planilla O2 CEMS'!C27</f>
        <v>7.77</v>
      </c>
      <c r="C15" s="35"/>
      <c r="E15" s="1"/>
      <c r="F15" s="1"/>
      <c r="G15" s="1"/>
      <c r="H15" s="1"/>
      <c r="I15" s="1"/>
      <c r="J15" s="1"/>
    </row>
    <row r="16" spans="1:16" x14ac:dyDescent="0.25">
      <c r="A16" s="34">
        <f>'Planilla O2 CEMS'!B28</f>
        <v>43053.452777777777</v>
      </c>
      <c r="B16" s="35">
        <f>'Planilla O2 CEMS'!C28</f>
        <v>13.74</v>
      </c>
      <c r="C16" s="35" t="str">
        <f>'Planilla O2 CEMS'!D28</f>
        <v>VEEC</v>
      </c>
      <c r="E16" s="205"/>
      <c r="F16" s="205"/>
      <c r="G16" s="205"/>
      <c r="H16" s="18"/>
      <c r="I16" s="205"/>
      <c r="J16" s="205"/>
    </row>
    <row r="17" spans="1:12" x14ac:dyDescent="0.25">
      <c r="A17" s="34">
        <f>'Planilla O2 CEMS'!B29</f>
        <v>43053.453472222216</v>
      </c>
      <c r="B17" s="35">
        <f>'Planilla O2 CEMS'!C29</f>
        <v>13.83</v>
      </c>
      <c r="C17" s="35" t="str">
        <f>'Planilla O2 CEMS'!D29</f>
        <v>VEEC</v>
      </c>
      <c r="F17" s="17"/>
    </row>
    <row r="18" spans="1:12" x14ac:dyDescent="0.25">
      <c r="A18" s="34">
        <f>'Planilla O2 CEMS'!B30</f>
        <v>43053.454166666663</v>
      </c>
      <c r="B18" s="35">
        <f>'Planilla O2 CEMS'!C30</f>
        <v>13.8</v>
      </c>
      <c r="C18" s="35" t="str">
        <f>'Planilla O2 CEMS'!D30</f>
        <v>VEEC</v>
      </c>
    </row>
    <row r="19" spans="1:12" x14ac:dyDescent="0.25">
      <c r="A19" s="34">
        <f>'Planilla O2 CEMS'!B31</f>
        <v>43053.454861111109</v>
      </c>
      <c r="B19" s="35">
        <f>'Planilla O2 CEMS'!C31</f>
        <v>13.64</v>
      </c>
      <c r="C19" s="35" t="str">
        <f>'Planilla O2 CEMS'!D31</f>
        <v>VEEC</v>
      </c>
    </row>
    <row r="20" spans="1:12" x14ac:dyDescent="0.25">
      <c r="A20" s="34">
        <f>'Planilla O2 CEMS'!B32</f>
        <v>43053.455555555549</v>
      </c>
      <c r="B20" s="35">
        <f>'Planilla O2 CEMS'!C32</f>
        <v>13.62</v>
      </c>
      <c r="C20" s="35" t="str">
        <f>'Planilla O2 CEMS'!D32</f>
        <v>VEEC</v>
      </c>
      <c r="L20" s="49"/>
    </row>
    <row r="21" spans="1:12" x14ac:dyDescent="0.25">
      <c r="A21" s="34">
        <f>'Planilla O2 CEMS'!B33</f>
        <v>43053.456249999996</v>
      </c>
      <c r="B21" s="35">
        <f>'Planilla O2 CEMS'!C33</f>
        <v>13.63</v>
      </c>
      <c r="C21" s="35" t="str">
        <f>'Planilla O2 CEMS'!D33</f>
        <v>VEEC</v>
      </c>
    </row>
    <row r="22" spans="1:12" x14ac:dyDescent="0.25">
      <c r="A22" s="63"/>
      <c r="B22" s="64"/>
      <c r="C22" s="64"/>
    </row>
    <row r="23" spans="1:12" x14ac:dyDescent="0.25">
      <c r="A23" s="63"/>
      <c r="B23" s="64"/>
      <c r="C23" s="64"/>
    </row>
    <row r="24" spans="1:12" x14ac:dyDescent="0.25">
      <c r="A24" s="63"/>
      <c r="B24" s="64"/>
      <c r="C24" s="64"/>
    </row>
    <row r="25" spans="1:12" x14ac:dyDescent="0.25">
      <c r="A25" s="63"/>
      <c r="B25" s="64"/>
      <c r="C25" s="64"/>
    </row>
    <row r="26" spans="1:12" x14ac:dyDescent="0.25">
      <c r="A26" s="63"/>
      <c r="B26" s="64"/>
      <c r="C26" s="64"/>
    </row>
    <row r="27" spans="1:12" x14ac:dyDescent="0.25">
      <c r="A27" s="25"/>
      <c r="B27" s="23"/>
      <c r="C27" s="32"/>
    </row>
    <row r="28" spans="1:12" x14ac:dyDescent="0.25">
      <c r="E28" s="92"/>
      <c r="F28" s="92"/>
    </row>
    <row r="29" spans="1:12" x14ac:dyDescent="0.25">
      <c r="A29" s="118" t="s">
        <v>4</v>
      </c>
      <c r="B29" s="118" t="s">
        <v>2</v>
      </c>
      <c r="C29" s="31"/>
      <c r="E29" s="88"/>
      <c r="F29" s="88"/>
    </row>
    <row r="30" spans="1:12" x14ac:dyDescent="0.25">
      <c r="A30" s="119" t="s">
        <v>20</v>
      </c>
      <c r="B30" s="119" t="s">
        <v>6</v>
      </c>
      <c r="C30" s="31"/>
      <c r="E30" s="88"/>
      <c r="F30" s="88"/>
    </row>
    <row r="31" spans="1:12" ht="15.75" thickBot="1" x14ac:dyDescent="0.3">
      <c r="A31" s="120"/>
      <c r="B31" s="120" t="s">
        <v>9</v>
      </c>
      <c r="C31" s="31"/>
      <c r="E31" s="88"/>
      <c r="F31" s="88"/>
    </row>
    <row r="32" spans="1:12" ht="15.75" thickBot="1" x14ac:dyDescent="0.3">
      <c r="A32" s="17">
        <f>'Planilla O2 CEMS'!G16</f>
        <v>43053.415277777771</v>
      </c>
      <c r="B32" s="35">
        <f>'Planilla O2 CEMS'!H16</f>
        <v>13.86</v>
      </c>
      <c r="C32" s="34"/>
      <c r="E32" s="208" t="s">
        <v>115</v>
      </c>
      <c r="F32" s="209"/>
      <c r="G32" s="209"/>
      <c r="H32" s="209"/>
      <c r="I32" s="209"/>
      <c r="J32" s="204"/>
    </row>
    <row r="33" spans="1:14" x14ac:dyDescent="0.25">
      <c r="A33" s="17">
        <f>'Planilla O2 CEMS'!G17</f>
        <v>43053.415972222218</v>
      </c>
      <c r="B33" s="30">
        <f>'Planilla O2 CEMS'!H17</f>
        <v>13.24</v>
      </c>
      <c r="C33" s="17"/>
      <c r="E33" s="15"/>
      <c r="F33" s="95" t="s">
        <v>11</v>
      </c>
      <c r="G33" s="95"/>
      <c r="H33" s="46">
        <f>B35</f>
        <v>13.24</v>
      </c>
      <c r="I33" s="210" t="s">
        <v>116</v>
      </c>
      <c r="J33" s="211"/>
    </row>
    <row r="34" spans="1:14" x14ac:dyDescent="0.25">
      <c r="A34" s="113">
        <f>'Planilla O2 CEMS'!G18</f>
        <v>43053.416666666664</v>
      </c>
      <c r="B34" s="114">
        <f>'Planilla O2 CEMS'!H18</f>
        <v>13.24</v>
      </c>
      <c r="C34" s="113"/>
      <c r="E34" s="14"/>
      <c r="F34" s="91" t="s">
        <v>13</v>
      </c>
      <c r="G34" s="91"/>
      <c r="H34" s="47">
        <f>B41</f>
        <v>23.02</v>
      </c>
      <c r="I34" s="199" t="s">
        <v>116</v>
      </c>
      <c r="J34" s="200"/>
    </row>
    <row r="35" spans="1:14" x14ac:dyDescent="0.25">
      <c r="A35" s="17">
        <f>'Planilla O2 CEMS'!G19</f>
        <v>43053.417361111111</v>
      </c>
      <c r="B35" s="30">
        <f>'Planilla O2 CEMS'!H19</f>
        <v>13.24</v>
      </c>
      <c r="C35" s="17" t="str">
        <f>'Planilla O2 CEMS'!I19</f>
        <v>VEEC</v>
      </c>
      <c r="E35" s="14"/>
      <c r="F35" s="91" t="s">
        <v>14</v>
      </c>
      <c r="G35" s="91"/>
      <c r="H35" s="13">
        <f>(H34-H33)</f>
        <v>9.7799999999999994</v>
      </c>
      <c r="I35" s="199" t="s">
        <v>116</v>
      </c>
      <c r="J35" s="200"/>
    </row>
    <row r="36" spans="1:14" x14ac:dyDescent="0.25">
      <c r="A36" s="110">
        <f>'Planilla O2 CEMS'!G20</f>
        <v>43053.41805555555</v>
      </c>
      <c r="B36" s="111">
        <f>'Planilla O2 CEMS'!H20</f>
        <v>13.29</v>
      </c>
      <c r="C36" s="110" t="str">
        <f>'Planilla O2 CEMS'!I20</f>
        <v>Inicio Inyección</v>
      </c>
      <c r="E36" s="14"/>
      <c r="F36" s="91" t="s">
        <v>12</v>
      </c>
      <c r="G36" s="91"/>
      <c r="H36" s="13">
        <f>0.95*H35</f>
        <v>9.2909999999999986</v>
      </c>
      <c r="I36" s="199" t="s">
        <v>116</v>
      </c>
      <c r="J36" s="200"/>
    </row>
    <row r="37" spans="1:14" ht="15.75" thickBot="1" x14ac:dyDescent="0.3">
      <c r="A37" s="163">
        <f>'Planilla O2 CEMS'!G21</f>
        <v>43053.418749999997</v>
      </c>
      <c r="B37" s="164">
        <f>'Planilla O2 CEMS'!H21</f>
        <v>18.68</v>
      </c>
      <c r="C37" s="27"/>
      <c r="E37" s="20"/>
      <c r="F37" s="93" t="s">
        <v>15</v>
      </c>
      <c r="G37" s="93"/>
      <c r="H37" s="19">
        <f>H36+H33</f>
        <v>22.530999999999999</v>
      </c>
      <c r="I37" s="201" t="s">
        <v>116</v>
      </c>
      <c r="J37" s="202"/>
      <c r="N37">
        <v>2</v>
      </c>
    </row>
    <row r="38" spans="1:14" ht="15.75" thickBot="1" x14ac:dyDescent="0.3">
      <c r="A38" s="17">
        <f>'Planilla O2 CEMS'!G22</f>
        <v>43053.419444444444</v>
      </c>
      <c r="B38" s="30">
        <f>'Planilla O2 CEMS'!H22</f>
        <v>23.14</v>
      </c>
      <c r="C38" s="34"/>
      <c r="E38" s="21"/>
      <c r="F38" s="94" t="s">
        <v>24</v>
      </c>
      <c r="G38" s="94"/>
      <c r="H38" s="22">
        <f>(A38-A36)</f>
        <v>1.3888888934161514E-3</v>
      </c>
      <c r="I38" s="203" t="s">
        <v>17</v>
      </c>
      <c r="J38" s="204"/>
    </row>
    <row r="39" spans="1:14" x14ac:dyDescent="0.25">
      <c r="A39" s="17">
        <f>'Planilla O2 CEMS'!G23</f>
        <v>43053.420138888883</v>
      </c>
      <c r="B39" s="30">
        <f>'Planilla O2 CEMS'!H23</f>
        <v>23.13</v>
      </c>
      <c r="C39" s="17"/>
    </row>
    <row r="40" spans="1:14" x14ac:dyDescent="0.25">
      <c r="A40" s="17">
        <f>'Planilla O2 CEMS'!G24</f>
        <v>43053.42083333333</v>
      </c>
      <c r="B40" s="30">
        <f>'Planilla O2 CEMS'!H24</f>
        <v>23.04</v>
      </c>
      <c r="C40" s="17"/>
    </row>
    <row r="41" spans="1:14" x14ac:dyDescent="0.25">
      <c r="A41" s="17">
        <f>'Planilla O2 CEMS'!G25</f>
        <v>43053.421527777777</v>
      </c>
      <c r="B41" s="30">
        <f>'Planilla O2 CEMS'!H25</f>
        <v>23.02</v>
      </c>
      <c r="C41" s="17" t="str">
        <f>'Planilla O2 CEMS'!I27</f>
        <v>VEEC</v>
      </c>
    </row>
    <row r="42" spans="1:14" x14ac:dyDescent="0.25">
      <c r="A42" s="17">
        <f>'Planilla O2 CEMS'!G26</f>
        <v>43053.422222222216</v>
      </c>
      <c r="B42" s="30">
        <f>'Planilla O2 CEMS'!H26</f>
        <v>16.079999999999998</v>
      </c>
      <c r="C42" s="242"/>
    </row>
    <row r="43" spans="1:14" x14ac:dyDescent="0.25">
      <c r="A43" s="17">
        <f>'Planilla O2 CEMS'!G27</f>
        <v>43053.422916666663</v>
      </c>
      <c r="B43" s="30">
        <f>'Planilla O2 CEMS'!H27</f>
        <v>13.3</v>
      </c>
      <c r="C43" s="242"/>
    </row>
    <row r="44" spans="1:14" x14ac:dyDescent="0.25">
      <c r="A44" s="17">
        <f>'Planilla O2 CEMS'!G28</f>
        <v>43053.423611111109</v>
      </c>
      <c r="B44" s="30">
        <f>'Planilla O2 CEMS'!H28</f>
        <v>13.24</v>
      </c>
      <c r="C44" s="34"/>
    </row>
    <row r="45" spans="1:14" x14ac:dyDescent="0.25">
      <c r="A45" s="17">
        <f>'Planilla O2 CEMS'!G29</f>
        <v>43053.424305555549</v>
      </c>
      <c r="B45" s="30">
        <f>'Planilla O2 CEMS'!H29</f>
        <v>13.32</v>
      </c>
      <c r="C45" s="34"/>
    </row>
    <row r="46" spans="1:14" x14ac:dyDescent="0.25">
      <c r="A46" s="17">
        <f>'Planilla O2 CEMS'!G30</f>
        <v>43053.424999999996</v>
      </c>
      <c r="B46" s="30">
        <f>'Planilla O2 CEMS'!H30</f>
        <v>13.6</v>
      </c>
      <c r="C46" s="34"/>
      <c r="E46" s="1"/>
      <c r="F46" s="92"/>
      <c r="G46" s="92"/>
      <c r="H46" s="18"/>
      <c r="I46" s="205"/>
      <c r="J46" s="205"/>
    </row>
    <row r="47" spans="1:14" x14ac:dyDescent="0.25">
      <c r="A47" s="17">
        <f>'Planilla O2 CEMS'!G31</f>
        <v>43053.425694444442</v>
      </c>
      <c r="B47" s="30">
        <f>'Planilla O2 CEMS'!H31</f>
        <v>13.69</v>
      </c>
      <c r="C47" s="34"/>
    </row>
    <row r="48" spans="1:14" x14ac:dyDescent="0.25">
      <c r="A48" s="63"/>
      <c r="B48" s="63"/>
      <c r="C48" s="63"/>
    </row>
    <row r="49" spans="1:3" x14ac:dyDescent="0.25">
      <c r="A49" s="63"/>
      <c r="B49" s="63"/>
      <c r="C49" s="63"/>
    </row>
    <row r="50" spans="1:3" x14ac:dyDescent="0.25">
      <c r="A50" s="63"/>
      <c r="B50" s="63"/>
      <c r="C50" s="63"/>
    </row>
    <row r="51" spans="1:3" x14ac:dyDescent="0.25">
      <c r="A51" s="63"/>
      <c r="B51" s="63"/>
      <c r="C51" s="63"/>
    </row>
    <row r="52" spans="1:3" x14ac:dyDescent="0.25">
      <c r="A52" s="63"/>
      <c r="B52" s="63"/>
      <c r="C52" s="63"/>
    </row>
    <row r="53" spans="1:3" x14ac:dyDescent="0.25">
      <c r="A53" s="63"/>
      <c r="B53" s="63"/>
      <c r="C53" s="63"/>
    </row>
    <row r="54" spans="1:3" x14ac:dyDescent="0.25">
      <c r="A54" s="63"/>
      <c r="B54" s="64"/>
      <c r="C54" s="64"/>
    </row>
    <row r="55" spans="1:3" x14ac:dyDescent="0.25">
      <c r="A55" s="63"/>
      <c r="B55" s="64"/>
      <c r="C55" s="64"/>
    </row>
    <row r="56" spans="1:3" x14ac:dyDescent="0.25">
      <c r="A56" s="63"/>
      <c r="B56" s="64"/>
      <c r="C56" s="64"/>
    </row>
    <row r="57" spans="1:3" x14ac:dyDescent="0.25">
      <c r="A57" s="63"/>
      <c r="B57" s="64"/>
      <c r="C57" s="64"/>
    </row>
    <row r="58" spans="1:3" x14ac:dyDescent="0.25">
      <c r="A58" s="63"/>
      <c r="B58" s="64"/>
      <c r="C58" s="64"/>
    </row>
    <row r="59" spans="1:3" x14ac:dyDescent="0.25">
      <c r="A59" s="63"/>
      <c r="B59" s="64"/>
      <c r="C59" s="64"/>
    </row>
    <row r="60" spans="1:3" x14ac:dyDescent="0.25">
      <c r="A60" s="63"/>
      <c r="B60" s="63"/>
      <c r="C60" s="63"/>
    </row>
    <row r="61" spans="1:3" x14ac:dyDescent="0.25">
      <c r="A61" s="25"/>
      <c r="B61" s="23"/>
      <c r="C61" s="32"/>
    </row>
    <row r="62" spans="1:3" x14ac:dyDescent="0.25">
      <c r="A62" s="25"/>
      <c r="B62" s="23"/>
      <c r="C62" s="32"/>
    </row>
    <row r="63" spans="1:3" x14ac:dyDescent="0.25">
      <c r="A63" s="25"/>
      <c r="B63" s="23"/>
      <c r="C63" s="32"/>
    </row>
    <row r="64" spans="1:3" x14ac:dyDescent="0.25">
      <c r="A64" s="25"/>
      <c r="B64" s="23"/>
      <c r="C64" s="32"/>
    </row>
  </sheetData>
  <mergeCells count="24">
    <mergeCell ref="E4:J4"/>
    <mergeCell ref="E5:G5"/>
    <mergeCell ref="E6:G6"/>
    <mergeCell ref="I6:J6"/>
    <mergeCell ref="E7:G7"/>
    <mergeCell ref="I7:J7"/>
    <mergeCell ref="I5:J5"/>
    <mergeCell ref="E8:G8"/>
    <mergeCell ref="I8:J8"/>
    <mergeCell ref="E9:G9"/>
    <mergeCell ref="I9:J9"/>
    <mergeCell ref="E10:G10"/>
    <mergeCell ref="I10:J10"/>
    <mergeCell ref="E16:G16"/>
    <mergeCell ref="I16:J16"/>
    <mergeCell ref="E32:J32"/>
    <mergeCell ref="I35:J35"/>
    <mergeCell ref="I33:J33"/>
    <mergeCell ref="I34:J34"/>
    <mergeCell ref="I36:J36"/>
    <mergeCell ref="I37:J37"/>
    <mergeCell ref="I38:J38"/>
    <mergeCell ref="I46:J46"/>
    <mergeCell ref="K10:P10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6CB6F-4422-40DE-A118-F6B8CE3EE7E9}">
  <dimension ref="B2:U38"/>
  <sheetViews>
    <sheetView topLeftCell="A19" workbookViewId="0">
      <selection activeCell="E9" sqref="E9"/>
    </sheetView>
  </sheetViews>
  <sheetFormatPr baseColWidth="10" defaultRowHeight="15" x14ac:dyDescent="0.25"/>
  <cols>
    <col min="3" max="3" width="10.5703125" style="134" bestFit="1" customWidth="1"/>
    <col min="4" max="4" width="15.42578125" style="134" bestFit="1" customWidth="1"/>
    <col min="5" max="5" width="15.85546875" style="134" bestFit="1" customWidth="1"/>
    <col min="6" max="6" width="7.42578125" style="134" bestFit="1" customWidth="1"/>
    <col min="7" max="8" width="7.42578125" bestFit="1" customWidth="1"/>
    <col min="9" max="9" width="7.42578125" customWidth="1"/>
    <col min="10" max="10" width="15" bestFit="1" customWidth="1"/>
    <col min="14" max="14" width="11.5703125" customWidth="1"/>
  </cols>
  <sheetData>
    <row r="2" spans="2:21" ht="30" x14ac:dyDescent="0.25">
      <c r="C2" s="234" t="s">
        <v>41</v>
      </c>
      <c r="D2" s="234"/>
      <c r="E2" s="234"/>
      <c r="F2" s="234"/>
      <c r="G2" s="234"/>
      <c r="H2" s="234"/>
      <c r="J2" s="56"/>
      <c r="K2" s="56" t="s">
        <v>33</v>
      </c>
      <c r="L2" s="56" t="s">
        <v>38</v>
      </c>
    </row>
    <row r="3" spans="2:21" ht="21.75" customHeight="1" x14ac:dyDescent="0.25">
      <c r="C3" s="235" t="s">
        <v>30</v>
      </c>
      <c r="D3" s="137" t="s">
        <v>31</v>
      </c>
      <c r="E3" s="137" t="s">
        <v>9</v>
      </c>
      <c r="F3" s="236" t="s">
        <v>36</v>
      </c>
      <c r="G3" s="237"/>
      <c r="H3" s="238"/>
      <c r="J3" s="58" t="s">
        <v>37</v>
      </c>
      <c r="K3" s="56">
        <f>AVERAGE(E5:E9)</f>
        <v>13.262</v>
      </c>
      <c r="L3" s="59">
        <f>AVERAGE(E11:E16)</f>
        <v>0.90666666666666662</v>
      </c>
      <c r="M3" s="53"/>
      <c r="N3" s="53"/>
      <c r="O3" s="53"/>
      <c r="P3" s="53"/>
      <c r="Q3" s="53"/>
    </row>
    <row r="4" spans="2:21" ht="29.25" customHeight="1" x14ac:dyDescent="0.25">
      <c r="C4" s="235"/>
      <c r="D4" s="137" t="s">
        <v>32</v>
      </c>
      <c r="E4" s="137" t="s">
        <v>21</v>
      </c>
      <c r="F4" s="61">
        <v>0.02</v>
      </c>
      <c r="G4" s="61">
        <v>0.06</v>
      </c>
      <c r="H4" s="137" t="s">
        <v>131</v>
      </c>
      <c r="J4" s="57">
        <v>0.02</v>
      </c>
      <c r="K4" s="227">
        <f>0.02*K7</f>
        <v>0.5</v>
      </c>
      <c r="L4" s="228"/>
      <c r="M4" s="221" t="s">
        <v>39</v>
      </c>
      <c r="N4" s="222"/>
      <c r="O4" s="53"/>
      <c r="P4" s="53"/>
      <c r="Q4" s="53"/>
    </row>
    <row r="5" spans="2:21" ht="21" customHeight="1" x14ac:dyDescent="0.25">
      <c r="C5" s="223" t="s">
        <v>33</v>
      </c>
      <c r="D5" s="51">
        <v>0.44375000000000003</v>
      </c>
      <c r="E5" s="158">
        <f>'Datos cems'!D65</f>
        <v>12.76</v>
      </c>
      <c r="F5" s="133"/>
      <c r="G5" s="56"/>
      <c r="H5" s="56"/>
      <c r="J5" s="57">
        <v>0.06</v>
      </c>
      <c r="K5" s="59">
        <f>0.06*K3</f>
        <v>0.79571999999999998</v>
      </c>
      <c r="L5" s="59">
        <f>0.06*L3</f>
        <v>5.4399999999999997E-2</v>
      </c>
      <c r="M5" s="221" t="s">
        <v>40</v>
      </c>
      <c r="N5" s="222"/>
      <c r="O5" s="222"/>
    </row>
    <row r="6" spans="2:21" x14ac:dyDescent="0.25">
      <c r="C6" s="223"/>
      <c r="D6" s="51">
        <f>'Calculo TR O2 CEMS'!A4</f>
        <v>43053.444444444438</v>
      </c>
      <c r="E6" s="158">
        <f>'Calculo TR O2 CEMS'!B4</f>
        <v>13.34</v>
      </c>
      <c r="F6" s="133" t="str">
        <f>IF(ABS(E5-E6)&lt;K$4,"Estable"," ")</f>
        <v xml:space="preserve"> </v>
      </c>
      <c r="G6" s="56" t="str">
        <f>IF(ABS(E5-E6)&lt;K$5,"Estable"," ")</f>
        <v>Estable</v>
      </c>
      <c r="H6" s="56" t="str">
        <f>IF(ABS(E5-E6)&lt;0.5,"Estable"," ")</f>
        <v xml:space="preserve"> </v>
      </c>
      <c r="M6" s="53"/>
      <c r="N6" s="50"/>
      <c r="O6" s="50"/>
      <c r="P6" s="50"/>
      <c r="Q6" s="50"/>
    </row>
    <row r="7" spans="2:21" ht="30" x14ac:dyDescent="0.25">
      <c r="C7" s="223"/>
      <c r="D7" s="51">
        <f>'Calculo TR O2 CEMS'!A5</f>
        <v>43053.445138888885</v>
      </c>
      <c r="E7" s="158">
        <f>'Calculo TR O2 CEMS'!B5</f>
        <v>13.34</v>
      </c>
      <c r="F7" s="133" t="str">
        <f t="shared" ref="F7:F8" si="0">IF(ABS(E6-E7)&lt;K$4,"Estable"," ")</f>
        <v>Estable</v>
      </c>
      <c r="G7" s="56" t="str">
        <f t="shared" ref="G7:G9" si="1">IF(ABS(E6-E7)&lt;K$5,"Estable"," ")</f>
        <v>Estable</v>
      </c>
      <c r="H7" s="56" t="str">
        <f t="shared" ref="H7:H9" si="2">IF(ABS(E6-E7)&lt;0.5,"Estable"," ")</f>
        <v>Estable</v>
      </c>
      <c r="J7" s="157" t="s">
        <v>134</v>
      </c>
      <c r="K7" s="157">
        <v>25</v>
      </c>
      <c r="L7" s="53"/>
      <c r="M7" s="53"/>
      <c r="N7" s="50"/>
      <c r="O7" s="50"/>
      <c r="P7" s="50"/>
      <c r="Q7" s="50"/>
    </row>
    <row r="8" spans="2:21" x14ac:dyDescent="0.25">
      <c r="C8" s="223"/>
      <c r="D8" s="51">
        <f>'Calculo TR O2 CEMS'!A6</f>
        <v>43053.445833333331</v>
      </c>
      <c r="E8" s="158">
        <f>'Calculo TR O2 CEMS'!B6</f>
        <v>13.43</v>
      </c>
      <c r="F8" s="133" t="str">
        <f t="shared" si="0"/>
        <v>Estable</v>
      </c>
      <c r="G8" s="56" t="str">
        <f t="shared" si="1"/>
        <v>Estable</v>
      </c>
      <c r="H8" s="56" t="str">
        <f t="shared" si="2"/>
        <v>Estable</v>
      </c>
      <c r="J8" s="53"/>
      <c r="K8" s="53"/>
      <c r="L8" s="53"/>
      <c r="M8" s="53"/>
      <c r="N8" s="50"/>
      <c r="O8" s="50"/>
      <c r="P8" s="50"/>
      <c r="Q8" s="50"/>
      <c r="T8" s="54"/>
      <c r="U8" s="48"/>
    </row>
    <row r="9" spans="2:21" ht="18.75" customHeight="1" x14ac:dyDescent="0.25">
      <c r="C9" s="223"/>
      <c r="D9" s="51">
        <f>'Calculo TR O2 CEMS'!A7</f>
        <v>43053.446527777771</v>
      </c>
      <c r="E9" s="158">
        <f>'Calculo TR O2 CEMS'!B7</f>
        <v>13.44</v>
      </c>
      <c r="F9" s="133" t="str">
        <f>IF(ABS(E8-E9)&lt;K$4,"Estable"," ")</f>
        <v>Estable</v>
      </c>
      <c r="G9" s="56" t="str">
        <f t="shared" si="1"/>
        <v>Estable</v>
      </c>
      <c r="H9" s="56" t="str">
        <f t="shared" si="2"/>
        <v>Estable</v>
      </c>
      <c r="M9" s="50"/>
      <c r="N9" s="50"/>
      <c r="O9" s="50"/>
      <c r="P9" s="50"/>
      <c r="Q9" s="50"/>
      <c r="T9">
        <v>25</v>
      </c>
    </row>
    <row r="10" spans="2:21" ht="15.75" customHeight="1" x14ac:dyDescent="0.25">
      <c r="C10" s="231" t="s">
        <v>35</v>
      </c>
      <c r="D10" s="51">
        <f>'Calculo TR O2 CEMS'!A8</f>
        <v>43053.447222222218</v>
      </c>
      <c r="E10" s="158">
        <f>'Calculo TR O2 CEMS'!B8</f>
        <v>13.43</v>
      </c>
      <c r="F10" s="224" t="s">
        <v>34</v>
      </c>
      <c r="G10" s="225"/>
      <c r="H10" s="226"/>
      <c r="M10" s="50"/>
      <c r="N10" s="50"/>
      <c r="O10" s="50"/>
      <c r="P10" s="50"/>
      <c r="Q10" s="50"/>
    </row>
    <row r="11" spans="2:21" x14ac:dyDescent="0.25">
      <c r="C11" s="232"/>
      <c r="D11" s="51">
        <f>'Calculo TR O2 CEMS'!A9</f>
        <v>43053.447916666664</v>
      </c>
      <c r="E11" s="158">
        <f>'Calculo TR O2 CEMS'!B9</f>
        <v>5.43</v>
      </c>
      <c r="F11" s="133" t="str">
        <f>IF(ABS(E10-E11)&lt;K$4,"Estable"," ")</f>
        <v xml:space="preserve"> </v>
      </c>
      <c r="G11" s="56" t="str">
        <f>IF(ABS(E10-E11)&lt;L$5,"Estable"," ")</f>
        <v xml:space="preserve"> </v>
      </c>
      <c r="H11" s="56" t="str">
        <f>IF(ABS(E10-E11)&lt;0.5,"Estable"," ")</f>
        <v xml:space="preserve"> </v>
      </c>
      <c r="M11" s="50"/>
      <c r="N11" s="50"/>
      <c r="O11" s="50"/>
      <c r="P11" s="50"/>
      <c r="Q11" s="50"/>
    </row>
    <row r="12" spans="2:21" ht="17.25" customHeight="1" x14ac:dyDescent="0.25">
      <c r="C12" s="232"/>
      <c r="D12" s="51">
        <f>'Calculo TR O2 CEMS'!A10</f>
        <v>43053.448611111111</v>
      </c>
      <c r="E12" s="158">
        <f>'Calculo TR O2 CEMS'!B10</f>
        <v>0.01</v>
      </c>
      <c r="F12" s="133" t="str">
        <f t="shared" ref="F12:F16" si="3">IF(ABS(E11-E12)&lt;K$4,"Estable"," ")</f>
        <v xml:space="preserve"> </v>
      </c>
      <c r="G12" s="56" t="str">
        <f t="shared" ref="G12:G16" si="4">IF(ABS(E11-E12)&lt;L$5,"Estable"," ")</f>
        <v xml:space="preserve"> </v>
      </c>
      <c r="H12" s="56" t="str">
        <f t="shared" ref="H12:H16" si="5">IF(ABS(E11-E12)&lt;0.5,"Estable"," ")</f>
        <v xml:space="preserve"> </v>
      </c>
      <c r="M12" s="50"/>
      <c r="N12" s="50"/>
      <c r="O12" s="50"/>
      <c r="P12" s="50"/>
      <c r="Q12" s="50"/>
    </row>
    <row r="13" spans="2:21" ht="16.5" customHeight="1" x14ac:dyDescent="0.25">
      <c r="B13" s="54"/>
      <c r="C13" s="232"/>
      <c r="D13" s="51">
        <f>'Calculo TR O2 CEMS'!A11</f>
        <v>43053.44930555555</v>
      </c>
      <c r="E13" s="158">
        <f>'Calculo TR O2 CEMS'!B11</f>
        <v>0</v>
      </c>
      <c r="F13" s="133" t="str">
        <f t="shared" si="3"/>
        <v>Estable</v>
      </c>
      <c r="G13" s="56" t="str">
        <f t="shared" si="4"/>
        <v>Estable</v>
      </c>
      <c r="H13" s="56" t="str">
        <f t="shared" si="5"/>
        <v>Estable</v>
      </c>
      <c r="M13" s="50"/>
      <c r="N13" s="50"/>
      <c r="O13" s="50"/>
      <c r="P13" s="50"/>
      <c r="Q13" s="50"/>
    </row>
    <row r="14" spans="2:21" ht="19.5" customHeight="1" x14ac:dyDescent="0.25">
      <c r="C14" s="232"/>
      <c r="D14" s="51">
        <f>'Calculo TR O2 CEMS'!A12</f>
        <v>43053.45</v>
      </c>
      <c r="E14" s="158">
        <f>'Calculo TR O2 CEMS'!B12</f>
        <v>0</v>
      </c>
      <c r="F14" s="133" t="str">
        <f t="shared" si="3"/>
        <v>Estable</v>
      </c>
      <c r="G14" s="56" t="str">
        <f t="shared" si="4"/>
        <v>Estable</v>
      </c>
      <c r="H14" s="56" t="str">
        <f t="shared" si="5"/>
        <v>Estable</v>
      </c>
      <c r="K14" s="50"/>
      <c r="L14" s="50"/>
      <c r="M14" s="50"/>
      <c r="N14" s="50"/>
      <c r="O14" s="50"/>
      <c r="P14" s="50"/>
      <c r="Q14" s="50"/>
    </row>
    <row r="15" spans="2:21" ht="18.75" customHeight="1" x14ac:dyDescent="0.25">
      <c r="C15" s="232"/>
      <c r="D15" s="51">
        <f>'Calculo TR O2 CEMS'!A13</f>
        <v>43053.450694444444</v>
      </c>
      <c r="E15" s="158">
        <f>'Calculo TR O2 CEMS'!B13</f>
        <v>0</v>
      </c>
      <c r="F15" s="133" t="str">
        <f t="shared" si="3"/>
        <v>Estable</v>
      </c>
      <c r="G15" s="56" t="str">
        <f t="shared" si="4"/>
        <v>Estable</v>
      </c>
      <c r="H15" s="56" t="str">
        <f t="shared" si="5"/>
        <v>Estable</v>
      </c>
      <c r="K15" s="50"/>
      <c r="L15" s="50"/>
      <c r="M15" s="50"/>
      <c r="N15" s="50"/>
      <c r="O15" s="50"/>
      <c r="P15" s="50"/>
      <c r="Q15" s="50"/>
    </row>
    <row r="16" spans="2:21" ht="18.75" customHeight="1" x14ac:dyDescent="0.25">
      <c r="C16" s="233"/>
      <c r="D16" s="51">
        <f>'Calculo TR O2 CEMS'!A14</f>
        <v>43053.451388888883</v>
      </c>
      <c r="E16" s="158">
        <f>'Calculo TR O2 CEMS'!B14</f>
        <v>0</v>
      </c>
      <c r="F16" s="133" t="str">
        <f t="shared" si="3"/>
        <v>Estable</v>
      </c>
      <c r="G16" s="56" t="str">
        <f t="shared" si="4"/>
        <v>Estable</v>
      </c>
      <c r="H16" s="56" t="str">
        <f t="shared" si="5"/>
        <v>Estable</v>
      </c>
      <c r="K16" s="50"/>
      <c r="L16" s="50"/>
      <c r="M16" s="50"/>
      <c r="N16" s="50"/>
      <c r="O16" s="50"/>
      <c r="P16" s="50"/>
      <c r="Q16" s="50"/>
    </row>
    <row r="17" spans="3:17" x14ac:dyDescent="0.25">
      <c r="G17" s="134"/>
      <c r="H17" s="53"/>
      <c r="J17" s="53"/>
      <c r="K17" s="53"/>
      <c r="L17" s="53"/>
      <c r="M17" s="53"/>
      <c r="N17" s="53"/>
      <c r="O17" s="53"/>
      <c r="P17" s="53"/>
      <c r="Q17" s="53"/>
    </row>
    <row r="18" spans="3:17" x14ac:dyDescent="0.25">
      <c r="G18" s="134"/>
      <c r="H18" s="50"/>
      <c r="J18" s="50"/>
      <c r="K18" s="50"/>
      <c r="L18" s="50"/>
      <c r="M18" s="50"/>
      <c r="N18" s="50"/>
      <c r="O18" s="50"/>
      <c r="P18" s="50"/>
      <c r="Q18" s="50"/>
    </row>
    <row r="19" spans="3:17" x14ac:dyDescent="0.25">
      <c r="G19" s="134"/>
      <c r="H19" s="50"/>
      <c r="J19" s="50"/>
      <c r="K19" s="50"/>
      <c r="L19" s="50"/>
      <c r="M19" s="50"/>
      <c r="N19" s="50"/>
      <c r="O19" s="50"/>
      <c r="P19" s="50"/>
      <c r="Q19" s="50"/>
    </row>
    <row r="20" spans="3:17" x14ac:dyDescent="0.25">
      <c r="G20" s="134"/>
      <c r="H20" s="50"/>
      <c r="J20" s="50"/>
      <c r="K20" s="50"/>
      <c r="L20" s="50"/>
      <c r="M20" s="50"/>
      <c r="N20" s="50"/>
      <c r="O20" s="50"/>
      <c r="P20" s="50"/>
      <c r="Q20" s="50"/>
    </row>
    <row r="22" spans="3:17" x14ac:dyDescent="0.25">
      <c r="C22" s="234" t="s">
        <v>42</v>
      </c>
      <c r="D22" s="234"/>
      <c r="E22" s="234"/>
      <c r="F22" s="234"/>
      <c r="G22" s="234"/>
      <c r="H22" s="234"/>
    </row>
    <row r="23" spans="3:17" ht="30" x14ac:dyDescent="0.25">
      <c r="C23" s="235" t="s">
        <v>30</v>
      </c>
      <c r="D23" s="137" t="s">
        <v>31</v>
      </c>
      <c r="E23" s="137" t="s">
        <v>9</v>
      </c>
      <c r="F23" s="236" t="s">
        <v>36</v>
      </c>
      <c r="G23" s="237"/>
      <c r="H23" s="238"/>
      <c r="J23" s="56"/>
      <c r="K23" s="56" t="s">
        <v>33</v>
      </c>
      <c r="L23" s="56" t="s">
        <v>38</v>
      </c>
    </row>
    <row r="24" spans="3:17" ht="30" x14ac:dyDescent="0.25">
      <c r="C24" s="235"/>
      <c r="D24" s="137" t="s">
        <v>32</v>
      </c>
      <c r="E24" s="137" t="s">
        <v>21</v>
      </c>
      <c r="F24" s="61">
        <v>0.02</v>
      </c>
      <c r="G24" s="61">
        <v>0.06</v>
      </c>
      <c r="H24" s="137" t="s">
        <v>131</v>
      </c>
      <c r="J24" s="58" t="s">
        <v>37</v>
      </c>
      <c r="K24" s="59">
        <f>AVERAGE(E25:E30)</f>
        <v>13.515000000000001</v>
      </c>
      <c r="L24" s="59">
        <f>AVERAGE(E32:E37)</f>
        <v>20.285</v>
      </c>
      <c r="N24" s="53"/>
      <c r="O24" s="53"/>
      <c r="P24" s="53"/>
    </row>
    <row r="25" spans="3:17" ht="15" customHeight="1" x14ac:dyDescent="0.25">
      <c r="C25" s="223" t="s">
        <v>33</v>
      </c>
      <c r="D25" s="51">
        <v>0.4145833333333333</v>
      </c>
      <c r="E25" s="52">
        <f>'Datos cems'!D23</f>
        <v>14.22</v>
      </c>
      <c r="F25" s="133"/>
      <c r="G25" s="56"/>
      <c r="H25" s="56"/>
      <c r="J25" s="57">
        <v>0.02</v>
      </c>
      <c r="K25" s="229">
        <f>0.02*K28</f>
        <v>0.5</v>
      </c>
      <c r="L25" s="230"/>
      <c r="M25" s="221" t="s">
        <v>39</v>
      </c>
      <c r="N25" s="222"/>
      <c r="P25" s="53"/>
    </row>
    <row r="26" spans="3:17" ht="15" customHeight="1" x14ac:dyDescent="0.25">
      <c r="C26" s="223"/>
      <c r="D26" s="51">
        <f>'Calculo TR O2 CEMS'!A32</f>
        <v>43053.415277777771</v>
      </c>
      <c r="E26" s="52">
        <f>'Calculo TR O2 CEMS'!B32</f>
        <v>13.86</v>
      </c>
      <c r="F26" s="133" t="str">
        <f>IF(ABS(E25-E26)&lt;K$25,"Estable"," ")</f>
        <v>Estable</v>
      </c>
      <c r="G26" s="56" t="str">
        <f>IF(ABS(E25-E26)&lt;K$26,"Estable"," ")</f>
        <v>Estable</v>
      </c>
      <c r="H26" s="56" t="str">
        <f>IF(ABS(E25-E26)&lt;0.5,"Estable"," ")</f>
        <v>Estable</v>
      </c>
      <c r="J26" s="57">
        <v>0.06</v>
      </c>
      <c r="K26" s="59">
        <f>0.06*K24</f>
        <v>0.81089999999999995</v>
      </c>
      <c r="L26" s="59">
        <f>0.06*L24</f>
        <v>1.2171000000000001</v>
      </c>
      <c r="M26" s="221" t="s">
        <v>40</v>
      </c>
      <c r="N26" s="222"/>
      <c r="O26" s="222"/>
    </row>
    <row r="27" spans="3:17" x14ac:dyDescent="0.25">
      <c r="C27" s="223"/>
      <c r="D27" s="51">
        <f>'Calculo TR O2 CEMS'!A33</f>
        <v>43053.415972222218</v>
      </c>
      <c r="E27" s="52">
        <f>'Calculo TR O2 CEMS'!B33</f>
        <v>13.24</v>
      </c>
      <c r="F27" s="133" t="str">
        <f t="shared" ref="F27:F28" si="6">IF(ABS(E26-E27)&lt;K$25,"Estable"," ")</f>
        <v xml:space="preserve"> </v>
      </c>
      <c r="G27" s="56" t="str">
        <f t="shared" ref="G27:G29" si="7">IF(ABS(E26-E27)&lt;K$26,"Estable"," ")</f>
        <v>Estable</v>
      </c>
      <c r="H27" s="56" t="str">
        <f t="shared" ref="H27:H29" si="8">IF(ABS(E26-E27)&lt;0.5,"Estable"," ")</f>
        <v xml:space="preserve"> </v>
      </c>
      <c r="N27" s="53"/>
      <c r="O27" s="50"/>
      <c r="P27" s="50"/>
    </row>
    <row r="28" spans="3:17" ht="30" x14ac:dyDescent="0.25">
      <c r="C28" s="223"/>
      <c r="D28" s="51">
        <f>'Calculo TR O2 CEMS'!A34</f>
        <v>43053.416666666664</v>
      </c>
      <c r="E28" s="52">
        <f>'Calculo TR O2 CEMS'!B34</f>
        <v>13.24</v>
      </c>
      <c r="F28" s="133" t="str">
        <f t="shared" si="6"/>
        <v>Estable</v>
      </c>
      <c r="G28" s="56" t="str">
        <f t="shared" si="7"/>
        <v>Estable</v>
      </c>
      <c r="H28" s="56" t="str">
        <f t="shared" si="8"/>
        <v>Estable</v>
      </c>
      <c r="J28" s="157" t="s">
        <v>134</v>
      </c>
      <c r="K28" s="157">
        <v>25</v>
      </c>
    </row>
    <row r="29" spans="3:17" x14ac:dyDescent="0.25">
      <c r="C29" s="223"/>
      <c r="D29" s="51">
        <f>'Calculo TR O2 CEMS'!A35</f>
        <v>43053.417361111111</v>
      </c>
      <c r="E29" s="52">
        <f>'Calculo TR O2 CEMS'!B35</f>
        <v>13.24</v>
      </c>
      <c r="F29" s="133" t="str">
        <f>IF(ABS(E28-E29)&lt;K$25,"Estable"," ")</f>
        <v>Estable</v>
      </c>
      <c r="G29" s="56" t="str">
        <f t="shared" si="7"/>
        <v>Estable</v>
      </c>
      <c r="H29" s="56" t="str">
        <f t="shared" si="8"/>
        <v>Estable</v>
      </c>
    </row>
    <row r="30" spans="3:17" ht="15" customHeight="1" x14ac:dyDescent="0.25">
      <c r="C30" s="223" t="s">
        <v>135</v>
      </c>
      <c r="D30" s="51">
        <f>'Calculo TR O2 CEMS'!A36</f>
        <v>43053.41805555555</v>
      </c>
      <c r="E30" s="52">
        <f>'Calculo TR O2 CEMS'!B36</f>
        <v>13.29</v>
      </c>
      <c r="F30" s="224" t="s">
        <v>34</v>
      </c>
      <c r="G30" s="225"/>
      <c r="H30" s="226"/>
    </row>
    <row r="31" spans="3:17" x14ac:dyDescent="0.25">
      <c r="C31" s="223"/>
      <c r="D31" s="51">
        <f>'Calculo TR O2 CEMS'!A37</f>
        <v>43053.418749999997</v>
      </c>
      <c r="E31" s="52">
        <f>'Calculo TR O2 CEMS'!B37</f>
        <v>18.68</v>
      </c>
      <c r="F31" s="133" t="str">
        <f>IF(ABS(E30-E31)&lt;K$25,"Estable"," ")</f>
        <v xml:space="preserve"> </v>
      </c>
      <c r="G31" s="56" t="str">
        <f>IF(ABS(E30-E31)&lt;L$26,"Estable"," ")</f>
        <v xml:space="preserve"> </v>
      </c>
      <c r="H31" s="56" t="str">
        <f>IF(ABS(E30-E31)&lt;0.5,"Estable"," ")</f>
        <v xml:space="preserve"> </v>
      </c>
    </row>
    <row r="32" spans="3:17" x14ac:dyDescent="0.25">
      <c r="C32" s="223"/>
      <c r="D32" s="51">
        <f>'Calculo TR O2 CEMS'!A38</f>
        <v>43053.419444444444</v>
      </c>
      <c r="E32" s="52">
        <f>'Calculo TR O2 CEMS'!B38</f>
        <v>23.14</v>
      </c>
      <c r="F32" s="133" t="str">
        <f t="shared" ref="F32:F37" si="9">IF(ABS(E31-E32)&lt;K$25,"Estable"," ")</f>
        <v xml:space="preserve"> </v>
      </c>
      <c r="G32" s="56" t="str">
        <f t="shared" ref="G32:G37" si="10">IF(ABS(E31-E32)&lt;L$26,"Estable"," ")</f>
        <v xml:space="preserve"> </v>
      </c>
      <c r="H32" s="56" t="str">
        <f t="shared" ref="H32:H37" si="11">IF(ABS(E31-E32)&lt;0.5,"Estable"," ")</f>
        <v xml:space="preserve"> </v>
      </c>
    </row>
    <row r="33" spans="3:8" x14ac:dyDescent="0.25">
      <c r="C33" s="223"/>
      <c r="D33" s="51">
        <f>'Calculo TR O2 CEMS'!A39</f>
        <v>43053.420138888883</v>
      </c>
      <c r="E33" s="52">
        <f>'Calculo TR O2 CEMS'!B39</f>
        <v>23.13</v>
      </c>
      <c r="F33" s="133" t="str">
        <f t="shared" si="9"/>
        <v>Estable</v>
      </c>
      <c r="G33" s="56" t="str">
        <f t="shared" si="10"/>
        <v>Estable</v>
      </c>
      <c r="H33" s="56" t="str">
        <f t="shared" si="11"/>
        <v>Estable</v>
      </c>
    </row>
    <row r="34" spans="3:8" x14ac:dyDescent="0.25">
      <c r="C34" s="223"/>
      <c r="D34" s="51">
        <f>'Calculo TR O2 CEMS'!A40</f>
        <v>43053.42083333333</v>
      </c>
      <c r="E34" s="52">
        <f>'Calculo TR O2 CEMS'!B40</f>
        <v>23.04</v>
      </c>
      <c r="F34" s="133" t="str">
        <f t="shared" si="9"/>
        <v>Estable</v>
      </c>
      <c r="G34" s="56" t="str">
        <f t="shared" si="10"/>
        <v>Estable</v>
      </c>
      <c r="H34" s="56" t="str">
        <f t="shared" si="11"/>
        <v>Estable</v>
      </c>
    </row>
    <row r="35" spans="3:8" x14ac:dyDescent="0.25">
      <c r="C35" s="223"/>
      <c r="D35" s="51">
        <f>'Calculo TR O2 CEMS'!A41</f>
        <v>43053.421527777777</v>
      </c>
      <c r="E35" s="52">
        <f>'Calculo TR O2 CEMS'!B41</f>
        <v>23.02</v>
      </c>
      <c r="F35" s="133" t="str">
        <f t="shared" si="9"/>
        <v>Estable</v>
      </c>
      <c r="G35" s="56" t="str">
        <f t="shared" si="10"/>
        <v>Estable</v>
      </c>
      <c r="H35" s="56" t="str">
        <f t="shared" si="11"/>
        <v>Estable</v>
      </c>
    </row>
    <row r="36" spans="3:8" x14ac:dyDescent="0.25">
      <c r="C36" s="223"/>
      <c r="D36" s="51">
        <f>'Calculo TR O2 CEMS'!A42</f>
        <v>43053.422222222216</v>
      </c>
      <c r="E36" s="52">
        <f>'Calculo TR O2 CEMS'!B42</f>
        <v>16.079999999999998</v>
      </c>
      <c r="F36" s="133" t="str">
        <f t="shared" si="9"/>
        <v xml:space="preserve"> </v>
      </c>
      <c r="G36" s="56" t="str">
        <f t="shared" si="10"/>
        <v xml:space="preserve"> </v>
      </c>
      <c r="H36" s="56" t="str">
        <f t="shared" si="11"/>
        <v xml:space="preserve"> </v>
      </c>
    </row>
    <row r="37" spans="3:8" x14ac:dyDescent="0.25">
      <c r="C37" s="223"/>
      <c r="D37" s="51">
        <f>'Calculo TR O2 CEMS'!A43</f>
        <v>43053.422916666663</v>
      </c>
      <c r="E37" s="52">
        <f>'Calculo TR O2 CEMS'!B43</f>
        <v>13.3</v>
      </c>
      <c r="F37" s="133" t="str">
        <f t="shared" si="9"/>
        <v xml:space="preserve"> </v>
      </c>
      <c r="G37" s="56" t="str">
        <f t="shared" si="10"/>
        <v xml:space="preserve"> </v>
      </c>
      <c r="H37" s="56" t="str">
        <f t="shared" si="11"/>
        <v xml:space="preserve"> </v>
      </c>
    </row>
    <row r="38" spans="3:8" x14ac:dyDescent="0.25">
      <c r="D38" s="51"/>
    </row>
  </sheetData>
  <mergeCells count="18">
    <mergeCell ref="C5:C9"/>
    <mergeCell ref="M5:O5"/>
    <mergeCell ref="C2:H2"/>
    <mergeCell ref="C3:C4"/>
    <mergeCell ref="F3:H3"/>
    <mergeCell ref="K4:L4"/>
    <mergeCell ref="M4:N4"/>
    <mergeCell ref="C10:C16"/>
    <mergeCell ref="F10:H10"/>
    <mergeCell ref="C22:H22"/>
    <mergeCell ref="C23:C24"/>
    <mergeCell ref="F23:H23"/>
    <mergeCell ref="K25:L25"/>
    <mergeCell ref="M25:N25"/>
    <mergeCell ref="M26:O26"/>
    <mergeCell ref="C30:C37"/>
    <mergeCell ref="F30:H30"/>
    <mergeCell ref="C25:C2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3F5DF-80BF-4831-B6CA-3D028A1A1E6E}">
  <dimension ref="A1:O80"/>
  <sheetViews>
    <sheetView topLeftCell="A10" zoomScale="90" zoomScaleNormal="90" zoomScaleSheetLayoutView="87" workbookViewId="0">
      <selection activeCell="I24" sqref="I24"/>
    </sheetView>
  </sheetViews>
  <sheetFormatPr baseColWidth="10" defaultRowHeight="15" x14ac:dyDescent="0.25"/>
  <cols>
    <col min="1" max="1" width="3.7109375" customWidth="1"/>
    <col min="2" max="2" width="10.42578125" customWidth="1"/>
    <col min="3" max="3" width="10.7109375" customWidth="1"/>
    <col min="4" max="4" width="17.7109375" customWidth="1"/>
    <col min="5" max="5" width="6.42578125" customWidth="1"/>
    <col min="6" max="6" width="3.7109375" customWidth="1"/>
    <col min="7" max="7" width="10.7109375" customWidth="1"/>
    <col min="8" max="8" width="10.7109375" style="36" customWidth="1"/>
    <col min="9" max="9" width="17.7109375" style="43" customWidth="1"/>
    <col min="10" max="10" width="26" style="36" bestFit="1" customWidth="1"/>
    <col min="11" max="11" width="11.42578125" style="148"/>
    <col min="12" max="12" width="22.28515625" bestFit="1" customWidth="1"/>
    <col min="13" max="13" width="25.140625" bestFit="1" customWidth="1"/>
    <col min="14" max="14" width="27.5703125" bestFit="1" customWidth="1"/>
    <col min="15" max="15" width="27.42578125" bestFit="1" customWidth="1"/>
  </cols>
  <sheetData>
    <row r="1" spans="1:15" ht="12" customHeight="1" x14ac:dyDescent="0.25">
      <c r="A1" s="5"/>
      <c r="B1" s="2"/>
      <c r="C1" s="2"/>
      <c r="D1" s="2"/>
      <c r="E1" s="2"/>
      <c r="F1" s="2"/>
      <c r="G1" s="2"/>
      <c r="H1" s="37"/>
      <c r="I1" s="38"/>
    </row>
    <row r="2" spans="1:15" ht="34.5" customHeight="1" x14ac:dyDescent="0.25">
      <c r="A2" s="185"/>
      <c r="B2" s="185"/>
      <c r="C2" s="185"/>
      <c r="D2" s="185"/>
      <c r="E2" s="186" t="s">
        <v>27</v>
      </c>
      <c r="F2" s="187"/>
      <c r="G2" s="187"/>
      <c r="H2" s="187"/>
      <c r="I2" s="187"/>
    </row>
    <row r="3" spans="1:15" ht="7.5" customHeight="1" x14ac:dyDescent="0.25">
      <c r="A3" s="3"/>
      <c r="B3" s="1"/>
      <c r="C3" s="1"/>
      <c r="D3" s="1"/>
      <c r="E3" s="1"/>
      <c r="F3" s="1"/>
      <c r="G3" s="1"/>
      <c r="H3" s="39"/>
      <c r="I3" s="40"/>
    </row>
    <row r="4" spans="1:15" ht="14.25" customHeight="1" x14ac:dyDescent="0.25">
      <c r="A4" s="188" t="s">
        <v>110</v>
      </c>
      <c r="B4" s="188"/>
      <c r="C4" s="188"/>
      <c r="D4" s="188"/>
      <c r="E4" s="188"/>
      <c r="F4" s="188"/>
      <c r="G4" s="188"/>
      <c r="H4" s="188"/>
      <c r="I4" s="188"/>
      <c r="L4" t="s">
        <v>47</v>
      </c>
      <c r="M4" t="s">
        <v>46</v>
      </c>
      <c r="N4" t="s">
        <v>44</v>
      </c>
      <c r="O4" t="s">
        <v>45</v>
      </c>
    </row>
    <row r="5" spans="1:15" ht="13.5" customHeight="1" x14ac:dyDescent="0.25">
      <c r="A5" s="177"/>
      <c r="B5" s="178" t="s">
        <v>8</v>
      </c>
      <c r="C5" s="178"/>
      <c r="D5" s="178"/>
      <c r="E5" s="179" t="s">
        <v>48</v>
      </c>
      <c r="F5" s="179"/>
      <c r="G5" s="179"/>
      <c r="H5" s="179"/>
      <c r="I5" s="179"/>
      <c r="K5" s="148">
        <v>43053.413888888885</v>
      </c>
      <c r="L5">
        <v>14.22</v>
      </c>
      <c r="M5">
        <v>0.4</v>
      </c>
      <c r="N5">
        <v>3.6</v>
      </c>
      <c r="O5">
        <v>3.8</v>
      </c>
    </row>
    <row r="6" spans="1:15" x14ac:dyDescent="0.25">
      <c r="A6" s="177"/>
      <c r="B6" s="178" t="s">
        <v>0</v>
      </c>
      <c r="C6" s="178"/>
      <c r="D6" s="178"/>
      <c r="E6" s="179" t="s">
        <v>111</v>
      </c>
      <c r="F6" s="179"/>
      <c r="G6" s="179"/>
      <c r="H6" s="179"/>
      <c r="I6" s="179"/>
      <c r="K6" s="148">
        <v>43053.414583333331</v>
      </c>
      <c r="L6">
        <v>14.22</v>
      </c>
      <c r="M6">
        <v>0</v>
      </c>
      <c r="N6">
        <v>0.8</v>
      </c>
      <c r="O6">
        <v>0.9</v>
      </c>
    </row>
    <row r="7" spans="1:15" x14ac:dyDescent="0.25">
      <c r="A7" s="177"/>
      <c r="B7" s="178" t="s">
        <v>18</v>
      </c>
      <c r="C7" s="178"/>
      <c r="D7" s="178"/>
      <c r="E7" s="189">
        <v>43053</v>
      </c>
      <c r="F7" s="189"/>
      <c r="G7" s="189"/>
      <c r="H7" s="189"/>
      <c r="I7" s="189"/>
      <c r="K7" s="148">
        <v>43053.415277777771</v>
      </c>
      <c r="L7">
        <v>13.86</v>
      </c>
      <c r="M7">
        <v>0.9</v>
      </c>
      <c r="N7">
        <v>41.6</v>
      </c>
      <c r="O7">
        <v>40.4</v>
      </c>
    </row>
    <row r="8" spans="1:15" ht="13.5" customHeight="1" x14ac:dyDescent="0.25">
      <c r="A8" s="71"/>
      <c r="B8" s="176"/>
      <c r="C8" s="176"/>
      <c r="D8" s="176"/>
      <c r="E8" s="25"/>
      <c r="F8" s="25"/>
      <c r="G8" s="25"/>
      <c r="H8" s="41"/>
      <c r="I8" s="72"/>
      <c r="K8" s="148">
        <v>43053.415972222218</v>
      </c>
      <c r="L8">
        <v>13.24</v>
      </c>
      <c r="M8">
        <v>17.899999999999999</v>
      </c>
      <c r="N8">
        <v>168.8</v>
      </c>
      <c r="O8">
        <v>169.3</v>
      </c>
    </row>
    <row r="9" spans="1:15" ht="15.75" customHeight="1" x14ac:dyDescent="0.25">
      <c r="A9" s="177" t="s">
        <v>7</v>
      </c>
      <c r="B9" s="178" t="s">
        <v>6</v>
      </c>
      <c r="C9" s="178"/>
      <c r="D9" s="178"/>
      <c r="E9" s="179" t="s">
        <v>119</v>
      </c>
      <c r="F9" s="179"/>
      <c r="G9" s="179"/>
      <c r="H9" s="179"/>
      <c r="I9" s="179"/>
      <c r="K9" s="148">
        <v>43053.416666666664</v>
      </c>
      <c r="L9">
        <v>13.24</v>
      </c>
      <c r="M9">
        <v>21.3</v>
      </c>
      <c r="N9">
        <v>182.9</v>
      </c>
      <c r="O9">
        <v>185.4</v>
      </c>
    </row>
    <row r="10" spans="1:15" x14ac:dyDescent="0.25">
      <c r="A10" s="177"/>
      <c r="B10" s="178" t="s">
        <v>1</v>
      </c>
      <c r="C10" s="178"/>
      <c r="D10" s="178"/>
      <c r="E10" s="179" t="s">
        <v>25</v>
      </c>
      <c r="F10" s="179"/>
      <c r="G10" s="179"/>
      <c r="H10" s="179"/>
      <c r="I10" s="179"/>
      <c r="K10" s="148">
        <v>43053.417361111111</v>
      </c>
      <c r="L10">
        <v>13.24</v>
      </c>
      <c r="M10">
        <v>22.2</v>
      </c>
      <c r="N10">
        <v>188.4</v>
      </c>
      <c r="O10">
        <v>190.1</v>
      </c>
    </row>
    <row r="11" spans="1:15" x14ac:dyDescent="0.25">
      <c r="A11" s="177"/>
      <c r="B11" s="178" t="s">
        <v>19</v>
      </c>
      <c r="C11" s="178"/>
      <c r="D11" s="178"/>
      <c r="E11" s="180" t="s">
        <v>127</v>
      </c>
      <c r="F11" s="179"/>
      <c r="G11" s="179"/>
      <c r="H11" s="179"/>
      <c r="I11" s="179"/>
      <c r="K11" s="148">
        <v>43053.41805555555</v>
      </c>
      <c r="L11">
        <v>13.29</v>
      </c>
      <c r="M11">
        <v>22.7</v>
      </c>
      <c r="N11">
        <v>193.8</v>
      </c>
      <c r="O11">
        <v>193</v>
      </c>
    </row>
    <row r="12" spans="1:15" x14ac:dyDescent="0.25">
      <c r="A12" s="177"/>
      <c r="B12" s="181" t="s">
        <v>109</v>
      </c>
      <c r="C12" s="182"/>
      <c r="D12" s="89">
        <v>0</v>
      </c>
      <c r="E12" s="78" t="s">
        <v>108</v>
      </c>
      <c r="F12" s="78"/>
      <c r="G12" s="79"/>
      <c r="H12" s="183">
        <v>32</v>
      </c>
      <c r="I12" s="184"/>
      <c r="K12" s="148">
        <v>43053.418749999997</v>
      </c>
      <c r="L12">
        <v>18.68</v>
      </c>
      <c r="M12">
        <v>19.2</v>
      </c>
      <c r="N12">
        <v>128.6</v>
      </c>
      <c r="O12">
        <v>129.6</v>
      </c>
    </row>
    <row r="13" spans="1:15" x14ac:dyDescent="0.25">
      <c r="A13" s="73"/>
      <c r="B13" s="1"/>
      <c r="C13" s="1"/>
      <c r="D13" s="1"/>
      <c r="E13" s="1"/>
      <c r="F13" s="1"/>
      <c r="G13" s="1"/>
      <c r="H13" s="39"/>
      <c r="I13" s="70"/>
      <c r="K13" s="148">
        <v>43053.419444444444</v>
      </c>
      <c r="L13">
        <v>23.14</v>
      </c>
      <c r="M13">
        <v>2.2000000000000002</v>
      </c>
      <c r="N13">
        <v>13.4</v>
      </c>
      <c r="O13">
        <v>14.1</v>
      </c>
    </row>
    <row r="14" spans="1:15" ht="15.75" customHeight="1" x14ac:dyDescent="0.25">
      <c r="A14" s="196" t="s">
        <v>3</v>
      </c>
      <c r="B14" s="89" t="s">
        <v>4</v>
      </c>
      <c r="C14" s="89" t="s">
        <v>2</v>
      </c>
      <c r="D14" s="90"/>
      <c r="E14" s="1"/>
      <c r="F14" s="196" t="s">
        <v>22</v>
      </c>
      <c r="G14" s="67" t="s">
        <v>4</v>
      </c>
      <c r="H14" s="68" t="s">
        <v>2</v>
      </c>
      <c r="I14" s="101"/>
      <c r="K14" s="148">
        <v>43053.420138888883</v>
      </c>
      <c r="L14">
        <v>23.13</v>
      </c>
      <c r="M14">
        <v>0.3</v>
      </c>
      <c r="N14">
        <v>3.2</v>
      </c>
      <c r="O14">
        <v>3.4</v>
      </c>
    </row>
    <row r="15" spans="1:15" ht="15.75" customHeight="1" x14ac:dyDescent="0.25">
      <c r="A15" s="197"/>
      <c r="B15" s="89" t="s">
        <v>20</v>
      </c>
      <c r="C15" s="89" t="s">
        <v>21</v>
      </c>
      <c r="D15" s="90"/>
      <c r="E15" s="1"/>
      <c r="F15" s="197"/>
      <c r="G15" s="67" t="s">
        <v>20</v>
      </c>
      <c r="H15" s="68" t="s">
        <v>21</v>
      </c>
      <c r="I15" s="101"/>
      <c r="K15" s="148">
        <v>43053.42083333333</v>
      </c>
      <c r="L15">
        <v>23.04</v>
      </c>
      <c r="M15">
        <v>0</v>
      </c>
      <c r="N15">
        <v>0.7</v>
      </c>
      <c r="O15">
        <v>0.9</v>
      </c>
    </row>
    <row r="16" spans="1:15" ht="15.75" customHeight="1" x14ac:dyDescent="0.25">
      <c r="A16" s="197"/>
      <c r="B16" s="24">
        <v>43053.415972222218</v>
      </c>
      <c r="C16" s="29">
        <v>17.899999999999999</v>
      </c>
      <c r="D16" s="101" t="s">
        <v>43</v>
      </c>
      <c r="E16" s="1"/>
      <c r="F16" s="197"/>
      <c r="G16" s="24">
        <v>43053.444444444438</v>
      </c>
      <c r="H16" s="45">
        <v>16.8</v>
      </c>
      <c r="I16" s="101" t="s">
        <v>43</v>
      </c>
      <c r="J16" s="121"/>
      <c r="K16" s="148">
        <v>43053.421527777777</v>
      </c>
      <c r="L16">
        <v>23.02</v>
      </c>
      <c r="M16">
        <v>0.3</v>
      </c>
      <c r="N16">
        <v>4.2</v>
      </c>
      <c r="O16">
        <v>4.3</v>
      </c>
    </row>
    <row r="17" spans="1:15" x14ac:dyDescent="0.25">
      <c r="A17" s="197"/>
      <c r="B17" s="24">
        <v>43053.416666666664</v>
      </c>
      <c r="C17" s="29">
        <v>21.3</v>
      </c>
      <c r="D17" s="101" t="s">
        <v>43</v>
      </c>
      <c r="E17" s="1"/>
      <c r="F17" s="197"/>
      <c r="G17" s="24">
        <v>43053.445138888885</v>
      </c>
      <c r="H17" s="45">
        <v>18.7</v>
      </c>
      <c r="I17" s="101" t="s">
        <v>43</v>
      </c>
      <c r="J17" s="121"/>
      <c r="K17" s="148">
        <v>43053.422222222216</v>
      </c>
      <c r="L17">
        <v>16.079999999999998</v>
      </c>
      <c r="M17">
        <v>5</v>
      </c>
      <c r="N17">
        <v>85.2</v>
      </c>
      <c r="O17">
        <v>83.9</v>
      </c>
    </row>
    <row r="18" spans="1:15" x14ac:dyDescent="0.25">
      <c r="A18" s="197"/>
      <c r="B18" s="24">
        <v>43053.417361111111</v>
      </c>
      <c r="C18" s="29">
        <v>22.2</v>
      </c>
      <c r="D18" s="101" t="s">
        <v>43</v>
      </c>
      <c r="E18" s="1"/>
      <c r="F18" s="197"/>
      <c r="G18" s="24">
        <v>43053.445833333331</v>
      </c>
      <c r="H18" s="45">
        <v>19.899999999999999</v>
      </c>
      <c r="I18" s="101" t="s">
        <v>43</v>
      </c>
      <c r="J18" s="121"/>
      <c r="K18" s="148">
        <v>43053.422916666663</v>
      </c>
      <c r="L18">
        <v>13.3</v>
      </c>
      <c r="M18">
        <v>19</v>
      </c>
      <c r="N18">
        <v>181.9</v>
      </c>
      <c r="O18">
        <v>179</v>
      </c>
    </row>
    <row r="19" spans="1:15" x14ac:dyDescent="0.25">
      <c r="A19" s="197"/>
      <c r="B19" s="65">
        <v>43053.41805555555</v>
      </c>
      <c r="C19" s="66">
        <v>22.7</v>
      </c>
      <c r="D19" s="98" t="s">
        <v>102</v>
      </c>
      <c r="E19" s="1"/>
      <c r="F19" s="197"/>
      <c r="G19" s="24">
        <v>43053.446527777771</v>
      </c>
      <c r="H19" s="45">
        <v>20.2</v>
      </c>
      <c r="I19" s="101" t="s">
        <v>43</v>
      </c>
      <c r="J19" s="121"/>
      <c r="K19" s="148">
        <v>43053.423611111109</v>
      </c>
      <c r="L19">
        <v>13.24</v>
      </c>
      <c r="M19">
        <v>21.1</v>
      </c>
      <c r="N19">
        <v>188.3</v>
      </c>
      <c r="O19">
        <v>187.3</v>
      </c>
    </row>
    <row r="20" spans="1:15" x14ac:dyDescent="0.25">
      <c r="A20" s="197"/>
      <c r="B20" s="24">
        <v>43053.418749999997</v>
      </c>
      <c r="C20" s="29">
        <v>19.2</v>
      </c>
      <c r="E20" s="1"/>
      <c r="F20" s="197"/>
      <c r="G20" s="65">
        <v>43053.447222222218</v>
      </c>
      <c r="H20" s="100">
        <v>20.5</v>
      </c>
      <c r="I20" s="98" t="s">
        <v>102</v>
      </c>
      <c r="J20" s="121"/>
      <c r="K20" s="148">
        <v>43053.424305555549</v>
      </c>
      <c r="L20">
        <v>13.32</v>
      </c>
      <c r="M20">
        <v>21.8</v>
      </c>
      <c r="N20">
        <v>191.3</v>
      </c>
      <c r="O20">
        <v>190.7</v>
      </c>
    </row>
    <row r="21" spans="1:15" x14ac:dyDescent="0.25">
      <c r="A21" s="197"/>
      <c r="B21" s="24">
        <v>43053.419444444444</v>
      </c>
      <c r="C21" s="29">
        <v>2.2000000000000002</v>
      </c>
      <c r="D21" s="101"/>
      <c r="E21" s="1"/>
      <c r="F21" s="197"/>
      <c r="G21" s="24">
        <v>43053.447916666664</v>
      </c>
      <c r="H21" s="45">
        <v>26.5</v>
      </c>
      <c r="I21" s="162"/>
      <c r="J21" s="121"/>
      <c r="K21" s="148">
        <v>43053.424999999996</v>
      </c>
      <c r="L21">
        <v>13.6</v>
      </c>
      <c r="M21">
        <v>21.9</v>
      </c>
      <c r="N21">
        <v>191.3</v>
      </c>
      <c r="O21">
        <v>192.9</v>
      </c>
    </row>
    <row r="22" spans="1:15" x14ac:dyDescent="0.25">
      <c r="A22" s="197"/>
      <c r="B22" s="24">
        <v>43053.420138888883</v>
      </c>
      <c r="C22" s="29">
        <v>0.3</v>
      </c>
      <c r="D22" s="101"/>
      <c r="E22" s="1"/>
      <c r="F22" s="197"/>
      <c r="G22" s="24">
        <v>43053.448611111111</v>
      </c>
      <c r="H22" s="45">
        <v>36.200000000000003</v>
      </c>
      <c r="I22" s="101"/>
      <c r="J22" s="121"/>
      <c r="K22" s="148">
        <v>43053.425694444442</v>
      </c>
      <c r="L22">
        <v>13.69</v>
      </c>
      <c r="M22">
        <v>21.6</v>
      </c>
      <c r="N22">
        <v>192</v>
      </c>
      <c r="O22">
        <v>193.4</v>
      </c>
    </row>
    <row r="23" spans="1:15" x14ac:dyDescent="0.25">
      <c r="A23" s="197"/>
      <c r="B23" s="24">
        <v>43053.42083333333</v>
      </c>
      <c r="C23" s="29">
        <v>0</v>
      </c>
      <c r="D23" s="101"/>
      <c r="E23" s="1"/>
      <c r="F23" s="197"/>
      <c r="G23" s="24">
        <v>43053.44930555555</v>
      </c>
      <c r="H23" s="45">
        <v>33.5</v>
      </c>
      <c r="I23" s="101"/>
      <c r="J23" s="121"/>
      <c r="K23" s="148">
        <v>43053.426388888882</v>
      </c>
      <c r="L23">
        <v>13.73</v>
      </c>
      <c r="M23">
        <v>21.4</v>
      </c>
      <c r="N23">
        <v>193.2</v>
      </c>
      <c r="O23">
        <v>192.7</v>
      </c>
    </row>
    <row r="24" spans="1:15" x14ac:dyDescent="0.25">
      <c r="A24" s="197"/>
      <c r="B24" s="24">
        <v>43053.421527777777</v>
      </c>
      <c r="C24" s="29">
        <v>0.3</v>
      </c>
      <c r="D24" s="101"/>
      <c r="E24" s="1"/>
      <c r="F24" s="197"/>
      <c r="G24" s="24">
        <v>43053.45</v>
      </c>
      <c r="H24" s="45">
        <v>32.6</v>
      </c>
      <c r="I24" s="101"/>
      <c r="J24" s="121"/>
      <c r="K24" s="148">
        <v>43053.427083333328</v>
      </c>
      <c r="L24">
        <v>13.82</v>
      </c>
      <c r="M24">
        <v>21.4</v>
      </c>
      <c r="N24">
        <v>190.6</v>
      </c>
      <c r="O24">
        <v>189.4</v>
      </c>
    </row>
    <row r="25" spans="1:15" x14ac:dyDescent="0.25">
      <c r="A25" s="197"/>
      <c r="B25" s="24">
        <v>43053.422222222216</v>
      </c>
      <c r="C25" s="29">
        <v>5</v>
      </c>
      <c r="D25" s="101"/>
      <c r="E25" s="1"/>
      <c r="F25" s="197"/>
      <c r="G25" s="24">
        <v>43053.450694444444</v>
      </c>
      <c r="H25" s="45">
        <v>32.299999999999997</v>
      </c>
      <c r="I25" s="101"/>
      <c r="J25" s="121"/>
      <c r="K25" s="148">
        <v>43053.427777777775</v>
      </c>
      <c r="L25">
        <v>13.8</v>
      </c>
      <c r="M25">
        <v>21.2</v>
      </c>
      <c r="N25">
        <v>185.5</v>
      </c>
      <c r="O25">
        <v>185.4</v>
      </c>
    </row>
    <row r="26" spans="1:15" x14ac:dyDescent="0.25">
      <c r="A26" s="197"/>
      <c r="B26" s="24">
        <v>43053.422916666663</v>
      </c>
      <c r="C26" s="29">
        <v>19</v>
      </c>
      <c r="D26" s="101" t="s">
        <v>43</v>
      </c>
      <c r="E26" s="1"/>
      <c r="F26" s="197"/>
      <c r="G26" s="24">
        <v>43053.451388888883</v>
      </c>
      <c r="H26" s="45">
        <v>32.1</v>
      </c>
      <c r="I26" s="101"/>
      <c r="J26" s="121"/>
      <c r="K26" s="148">
        <v>43053.428472222222</v>
      </c>
      <c r="L26">
        <v>13.92</v>
      </c>
      <c r="M26">
        <v>20.9</v>
      </c>
      <c r="N26">
        <v>183</v>
      </c>
      <c r="O26">
        <v>182.3</v>
      </c>
    </row>
    <row r="27" spans="1:15" x14ac:dyDescent="0.25">
      <c r="A27" s="197"/>
      <c r="B27" s="24">
        <v>43053.423611111109</v>
      </c>
      <c r="C27" s="29">
        <v>21.1</v>
      </c>
      <c r="D27" s="101" t="s">
        <v>43</v>
      </c>
      <c r="E27" s="1"/>
      <c r="F27" s="197"/>
      <c r="G27" s="24">
        <v>43053.45208333333</v>
      </c>
      <c r="H27" s="45">
        <v>27.7</v>
      </c>
      <c r="I27" s="101"/>
      <c r="J27" s="121"/>
      <c r="K27" s="148">
        <v>43053.429166666661</v>
      </c>
      <c r="L27">
        <v>13.93</v>
      </c>
      <c r="M27">
        <v>20.9</v>
      </c>
      <c r="N27">
        <v>179</v>
      </c>
      <c r="O27">
        <v>178.9</v>
      </c>
    </row>
    <row r="28" spans="1:15" x14ac:dyDescent="0.25">
      <c r="A28" s="197"/>
      <c r="B28" s="24">
        <v>43053.424305555549</v>
      </c>
      <c r="C28" s="27">
        <v>21.8</v>
      </c>
      <c r="D28" s="101" t="s">
        <v>43</v>
      </c>
      <c r="E28" s="1"/>
      <c r="F28" s="197"/>
      <c r="G28" s="24">
        <v>43053.452777777777</v>
      </c>
      <c r="H28" s="45">
        <v>16.100000000000001</v>
      </c>
      <c r="I28" s="101" t="s">
        <v>43</v>
      </c>
      <c r="J28" s="121"/>
      <c r="K28" s="148">
        <v>43053.429861111108</v>
      </c>
      <c r="L28">
        <v>13.93</v>
      </c>
      <c r="M28">
        <v>21</v>
      </c>
      <c r="N28">
        <v>177.2</v>
      </c>
      <c r="O28">
        <v>175.1</v>
      </c>
    </row>
    <row r="29" spans="1:15" x14ac:dyDescent="0.25">
      <c r="A29" s="197"/>
      <c r="B29" s="26">
        <v>43053.424999999996</v>
      </c>
      <c r="C29" s="27">
        <v>21.9</v>
      </c>
      <c r="D29" s="101" t="s">
        <v>43</v>
      </c>
      <c r="E29" s="1"/>
      <c r="F29" s="197"/>
      <c r="G29" s="24">
        <v>43053.453472222216</v>
      </c>
      <c r="H29" s="45">
        <v>17.8</v>
      </c>
      <c r="I29" s="101" t="s">
        <v>43</v>
      </c>
      <c r="K29" s="148">
        <v>43053.430555555555</v>
      </c>
      <c r="L29">
        <v>5.94</v>
      </c>
      <c r="M29">
        <v>19.3</v>
      </c>
      <c r="N29">
        <v>146.9</v>
      </c>
      <c r="O29">
        <v>149.80000000000001</v>
      </c>
    </row>
    <row r="30" spans="1:15" x14ac:dyDescent="0.25">
      <c r="A30" s="197"/>
      <c r="B30" s="26">
        <v>43053.425694444442</v>
      </c>
      <c r="C30" s="27">
        <v>21.6</v>
      </c>
      <c r="D30" s="101" t="s">
        <v>43</v>
      </c>
      <c r="E30" s="1"/>
      <c r="F30" s="197"/>
      <c r="G30" s="26">
        <v>43053.454166666663</v>
      </c>
      <c r="H30" s="45">
        <v>19.2</v>
      </c>
      <c r="I30" s="101" t="s">
        <v>43</v>
      </c>
      <c r="K30" s="148">
        <v>43053.431249999994</v>
      </c>
      <c r="L30">
        <v>0.02</v>
      </c>
      <c r="M30">
        <v>14</v>
      </c>
      <c r="N30">
        <v>127.5</v>
      </c>
      <c r="O30">
        <v>128.6</v>
      </c>
    </row>
    <row r="31" spans="1:15" ht="15" customHeight="1" x14ac:dyDescent="0.25">
      <c r="A31" s="197"/>
      <c r="B31" s="26">
        <v>43053.426388888882</v>
      </c>
      <c r="C31" s="27">
        <v>21.4</v>
      </c>
      <c r="D31" s="101" t="s">
        <v>43</v>
      </c>
      <c r="E31" s="1"/>
      <c r="F31" s="197"/>
      <c r="G31" s="26">
        <v>43053.454861111109</v>
      </c>
      <c r="H31" s="45">
        <v>20.2</v>
      </c>
      <c r="I31" s="101" t="s">
        <v>43</v>
      </c>
      <c r="K31" s="148">
        <v>43053.431944444441</v>
      </c>
      <c r="L31">
        <v>0</v>
      </c>
      <c r="M31">
        <v>11.7</v>
      </c>
      <c r="N31">
        <v>127.6</v>
      </c>
      <c r="O31">
        <v>127.7</v>
      </c>
    </row>
    <row r="32" spans="1:15" ht="14.25" customHeight="1" x14ac:dyDescent="0.25">
      <c r="A32" s="197"/>
      <c r="B32" s="26">
        <v>43053.427083333328</v>
      </c>
      <c r="C32" s="28">
        <v>21.4</v>
      </c>
      <c r="D32" s="101" t="s">
        <v>43</v>
      </c>
      <c r="E32" s="1"/>
      <c r="F32" s="197"/>
      <c r="G32" s="26">
        <v>43053.455555555549</v>
      </c>
      <c r="H32" s="45">
        <v>20.5</v>
      </c>
      <c r="I32" s="101" t="s">
        <v>43</v>
      </c>
      <c r="K32" s="148">
        <v>43053.432638888888</v>
      </c>
      <c r="L32">
        <v>0</v>
      </c>
      <c r="M32">
        <v>8.5</v>
      </c>
      <c r="N32">
        <v>125.9</v>
      </c>
      <c r="O32">
        <v>125.3</v>
      </c>
    </row>
    <row r="33" spans="1:15" x14ac:dyDescent="0.25">
      <c r="A33" s="198"/>
      <c r="B33" s="24">
        <v>43053.427777777775</v>
      </c>
      <c r="C33" s="27">
        <v>21.2</v>
      </c>
      <c r="D33" s="101" t="s">
        <v>43</v>
      </c>
      <c r="E33" s="1"/>
      <c r="F33" s="198"/>
      <c r="G33" s="26">
        <v>43053.456249999996</v>
      </c>
      <c r="H33" s="45">
        <v>20.7</v>
      </c>
      <c r="I33" s="101" t="s">
        <v>43</v>
      </c>
      <c r="K33" s="148">
        <v>43053.433333333327</v>
      </c>
      <c r="L33">
        <v>0</v>
      </c>
      <c r="M33">
        <v>8.8000000000000007</v>
      </c>
      <c r="N33">
        <v>121.9</v>
      </c>
      <c r="O33">
        <v>125.6</v>
      </c>
    </row>
    <row r="34" spans="1:15" x14ac:dyDescent="0.25">
      <c r="A34" s="73"/>
      <c r="B34" s="41"/>
      <c r="C34" s="103"/>
      <c r="D34" s="1"/>
      <c r="E34" s="1"/>
      <c r="F34" s="102"/>
      <c r="G34" s="1"/>
      <c r="H34" s="39"/>
      <c r="I34" s="70"/>
      <c r="K34" s="148">
        <v>43053.434027777774</v>
      </c>
      <c r="L34">
        <v>0</v>
      </c>
      <c r="M34">
        <v>8.6999999999999993</v>
      </c>
      <c r="N34">
        <v>126.3</v>
      </c>
      <c r="O34">
        <v>125</v>
      </c>
    </row>
    <row r="35" spans="1:15" ht="14.25" customHeight="1" x14ac:dyDescent="0.25">
      <c r="A35" s="69"/>
      <c r="B35" s="1"/>
      <c r="C35" s="190" t="s">
        <v>5</v>
      </c>
      <c r="D35" s="191"/>
      <c r="E35" s="191"/>
      <c r="F35" s="191"/>
      <c r="G35" s="191"/>
      <c r="H35" s="192"/>
      <c r="I35" s="70"/>
      <c r="K35" s="148">
        <v>43053.43472222222</v>
      </c>
      <c r="L35">
        <v>7.92</v>
      </c>
      <c r="M35">
        <v>9.1999999999999993</v>
      </c>
      <c r="N35">
        <v>138</v>
      </c>
      <c r="O35">
        <v>135.1</v>
      </c>
    </row>
    <row r="36" spans="1:15" x14ac:dyDescent="0.25">
      <c r="A36" s="74"/>
      <c r="B36" s="4"/>
      <c r="C36" s="193" t="s">
        <v>10</v>
      </c>
      <c r="D36" s="194"/>
      <c r="E36" s="194"/>
      <c r="F36" s="194"/>
      <c r="G36" s="194"/>
      <c r="H36" s="195"/>
      <c r="I36" s="70"/>
      <c r="K36" s="148">
        <v>43053.43541666666</v>
      </c>
      <c r="L36">
        <v>13.98</v>
      </c>
      <c r="M36">
        <v>13.1</v>
      </c>
      <c r="N36">
        <v>159.30000000000001</v>
      </c>
      <c r="O36">
        <v>155.30000000000001</v>
      </c>
    </row>
    <row r="37" spans="1:15" ht="20.25" customHeight="1" x14ac:dyDescent="0.25">
      <c r="A37" s="75"/>
      <c r="B37" s="76"/>
      <c r="C37" s="193"/>
      <c r="D37" s="194"/>
      <c r="E37" s="194"/>
      <c r="F37" s="194"/>
      <c r="G37" s="194"/>
      <c r="H37" s="195"/>
      <c r="I37" s="77"/>
      <c r="K37" s="148">
        <v>43053.436111111107</v>
      </c>
      <c r="L37">
        <v>13.82</v>
      </c>
      <c r="M37">
        <v>15.3</v>
      </c>
      <c r="N37">
        <v>160.30000000000001</v>
      </c>
      <c r="O37">
        <v>155</v>
      </c>
    </row>
    <row r="38" spans="1:15" x14ac:dyDescent="0.25">
      <c r="A38" s="1"/>
      <c r="F38" s="41"/>
      <c r="K38" s="148">
        <v>43053.436805555553</v>
      </c>
      <c r="L38">
        <v>13.67</v>
      </c>
      <c r="M38">
        <v>16.600000000000001</v>
      </c>
      <c r="N38">
        <v>159.9</v>
      </c>
      <c r="O38">
        <v>154.4</v>
      </c>
    </row>
    <row r="39" spans="1:15" x14ac:dyDescent="0.25">
      <c r="K39" s="148">
        <v>43053.4375</v>
      </c>
      <c r="L39">
        <v>13.63</v>
      </c>
      <c r="M39">
        <v>17.399999999999999</v>
      </c>
      <c r="N39">
        <v>160.1</v>
      </c>
      <c r="O39">
        <v>154.9</v>
      </c>
    </row>
    <row r="40" spans="1:15" x14ac:dyDescent="0.25">
      <c r="K40" s="148">
        <v>43053.438194444439</v>
      </c>
      <c r="L40">
        <v>6.08</v>
      </c>
      <c r="M40">
        <v>19.8</v>
      </c>
      <c r="N40">
        <v>192.6</v>
      </c>
      <c r="O40">
        <v>188.2</v>
      </c>
    </row>
    <row r="41" spans="1:15" x14ac:dyDescent="0.25">
      <c r="K41" s="148">
        <v>43053.438888888886</v>
      </c>
      <c r="L41">
        <v>0.01</v>
      </c>
      <c r="M41">
        <v>23.5</v>
      </c>
      <c r="N41">
        <v>264.8</v>
      </c>
      <c r="O41">
        <v>261.39999999999998</v>
      </c>
    </row>
    <row r="42" spans="1:15" x14ac:dyDescent="0.25">
      <c r="K42" s="148">
        <v>43053.439583333333</v>
      </c>
      <c r="L42">
        <v>0</v>
      </c>
      <c r="M42">
        <v>20.399999999999999</v>
      </c>
      <c r="N42">
        <v>272.5</v>
      </c>
      <c r="O42">
        <v>265.7</v>
      </c>
    </row>
    <row r="43" spans="1:15" x14ac:dyDescent="0.25">
      <c r="K43" s="148">
        <v>43053.440277777772</v>
      </c>
      <c r="L43">
        <v>0</v>
      </c>
      <c r="M43">
        <v>19.3</v>
      </c>
      <c r="N43">
        <v>273</v>
      </c>
      <c r="O43">
        <v>266.60000000000002</v>
      </c>
    </row>
    <row r="44" spans="1:15" x14ac:dyDescent="0.25">
      <c r="K44" s="148">
        <v>43053.440972222219</v>
      </c>
      <c r="L44">
        <v>0</v>
      </c>
      <c r="M44">
        <v>18.899999999999999</v>
      </c>
      <c r="N44">
        <v>269.60000000000002</v>
      </c>
      <c r="O44">
        <v>267.39999999999998</v>
      </c>
    </row>
    <row r="45" spans="1:15" x14ac:dyDescent="0.25">
      <c r="K45" s="148">
        <v>43053.441666666666</v>
      </c>
      <c r="L45">
        <v>0</v>
      </c>
      <c r="M45">
        <v>19.7</v>
      </c>
      <c r="N45">
        <v>272.60000000000002</v>
      </c>
      <c r="O45">
        <v>265.5</v>
      </c>
    </row>
    <row r="46" spans="1:15" x14ac:dyDescent="0.25">
      <c r="K46" s="148">
        <v>43053.442361111105</v>
      </c>
      <c r="L46">
        <v>0</v>
      </c>
      <c r="M46">
        <v>19.7</v>
      </c>
      <c r="N46">
        <v>267.89999999999998</v>
      </c>
      <c r="O46">
        <v>266.2</v>
      </c>
    </row>
    <row r="47" spans="1:15" x14ac:dyDescent="0.25">
      <c r="K47" s="148">
        <v>43053.443055555552</v>
      </c>
      <c r="L47">
        <v>0.76</v>
      </c>
      <c r="M47">
        <v>19.8</v>
      </c>
      <c r="N47">
        <v>266.2</v>
      </c>
      <c r="O47">
        <v>263.60000000000002</v>
      </c>
    </row>
    <row r="48" spans="1:15" x14ac:dyDescent="0.25">
      <c r="K48" s="148">
        <v>43053.443749999999</v>
      </c>
      <c r="L48">
        <v>12.76</v>
      </c>
      <c r="M48">
        <v>16.3</v>
      </c>
      <c r="N48">
        <v>192.2</v>
      </c>
      <c r="O48">
        <v>193.4</v>
      </c>
    </row>
    <row r="49" spans="11:15" x14ac:dyDescent="0.25">
      <c r="K49" s="148">
        <v>43053.444444444438</v>
      </c>
      <c r="L49">
        <v>13.34</v>
      </c>
      <c r="M49">
        <v>16.8</v>
      </c>
      <c r="N49">
        <v>173.2</v>
      </c>
      <c r="O49">
        <v>173.8</v>
      </c>
    </row>
    <row r="50" spans="11:15" x14ac:dyDescent="0.25">
      <c r="K50" s="148">
        <v>43053.445138888885</v>
      </c>
      <c r="L50">
        <v>13.34</v>
      </c>
      <c r="M50">
        <v>18.7</v>
      </c>
      <c r="N50">
        <v>171</v>
      </c>
      <c r="O50">
        <v>173.5</v>
      </c>
    </row>
    <row r="51" spans="11:15" x14ac:dyDescent="0.25">
      <c r="K51" s="148">
        <v>43053.445833333331</v>
      </c>
      <c r="L51">
        <v>13.43</v>
      </c>
      <c r="M51">
        <v>19.899999999999999</v>
      </c>
      <c r="N51">
        <v>172</v>
      </c>
      <c r="O51">
        <v>173.2</v>
      </c>
    </row>
    <row r="52" spans="11:15" x14ac:dyDescent="0.25">
      <c r="K52" s="148">
        <v>43053.446527777771</v>
      </c>
      <c r="L52">
        <v>13.44</v>
      </c>
      <c r="M52">
        <v>20.2</v>
      </c>
      <c r="N52">
        <v>175.5</v>
      </c>
      <c r="O52">
        <v>173.5</v>
      </c>
    </row>
    <row r="53" spans="11:15" x14ac:dyDescent="0.25">
      <c r="K53" s="148">
        <v>43053.447222222218</v>
      </c>
      <c r="L53">
        <v>13.43</v>
      </c>
      <c r="M53">
        <v>20.5</v>
      </c>
      <c r="N53">
        <v>177.2</v>
      </c>
      <c r="O53">
        <v>175.5</v>
      </c>
    </row>
    <row r="54" spans="11:15" x14ac:dyDescent="0.25">
      <c r="K54" s="148">
        <v>43053.447916666664</v>
      </c>
      <c r="L54">
        <v>5.43</v>
      </c>
      <c r="M54">
        <v>26.5</v>
      </c>
      <c r="N54">
        <v>264.10000000000002</v>
      </c>
      <c r="O54">
        <v>264.8</v>
      </c>
    </row>
    <row r="55" spans="11:15" x14ac:dyDescent="0.25">
      <c r="K55" s="148">
        <v>43053.448611111111</v>
      </c>
      <c r="L55">
        <v>0.01</v>
      </c>
      <c r="M55">
        <v>36.200000000000003</v>
      </c>
      <c r="N55">
        <v>425.4</v>
      </c>
      <c r="O55">
        <v>422.9</v>
      </c>
    </row>
    <row r="56" spans="11:15" x14ac:dyDescent="0.25">
      <c r="K56" s="148">
        <v>43053.44930555555</v>
      </c>
      <c r="L56">
        <v>0</v>
      </c>
      <c r="M56">
        <v>33.5</v>
      </c>
      <c r="N56">
        <v>433.2</v>
      </c>
      <c r="O56">
        <v>431.3</v>
      </c>
    </row>
    <row r="57" spans="11:15" x14ac:dyDescent="0.25">
      <c r="K57" s="148">
        <v>43053.45</v>
      </c>
      <c r="L57">
        <v>0</v>
      </c>
      <c r="M57">
        <v>32.6</v>
      </c>
      <c r="N57">
        <v>440.4</v>
      </c>
      <c r="O57">
        <v>434.8</v>
      </c>
    </row>
    <row r="58" spans="11:15" x14ac:dyDescent="0.25">
      <c r="K58" s="148">
        <v>43053.450694444444</v>
      </c>
      <c r="L58">
        <v>0</v>
      </c>
      <c r="M58">
        <v>32.299999999999997</v>
      </c>
      <c r="N58">
        <v>438</v>
      </c>
      <c r="O58">
        <v>436.3</v>
      </c>
    </row>
    <row r="59" spans="11:15" x14ac:dyDescent="0.25">
      <c r="K59" s="148">
        <v>43053.451388888883</v>
      </c>
      <c r="L59">
        <v>0</v>
      </c>
      <c r="M59">
        <v>32.1</v>
      </c>
      <c r="N59">
        <v>432.1</v>
      </c>
      <c r="O59">
        <v>436.4</v>
      </c>
    </row>
    <row r="60" spans="11:15" x14ac:dyDescent="0.25">
      <c r="K60" s="148">
        <v>43053.45208333333</v>
      </c>
      <c r="L60">
        <v>7.77</v>
      </c>
      <c r="M60">
        <v>27.7</v>
      </c>
      <c r="N60">
        <v>338.7</v>
      </c>
      <c r="O60">
        <v>337.8</v>
      </c>
    </row>
    <row r="61" spans="11:15" x14ac:dyDescent="0.25">
      <c r="K61" s="148">
        <v>43053.452777777777</v>
      </c>
      <c r="L61">
        <v>13.74</v>
      </c>
      <c r="M61">
        <v>16.100000000000001</v>
      </c>
      <c r="N61">
        <v>179.8</v>
      </c>
      <c r="O61">
        <v>179.6</v>
      </c>
    </row>
    <row r="62" spans="11:15" x14ac:dyDescent="0.25">
      <c r="K62" s="148">
        <v>43053.453472222216</v>
      </c>
      <c r="L62">
        <v>13.83</v>
      </c>
      <c r="M62">
        <v>17.8</v>
      </c>
      <c r="N62">
        <v>171.4</v>
      </c>
      <c r="O62">
        <v>170.2</v>
      </c>
    </row>
    <row r="63" spans="11:15" x14ac:dyDescent="0.25">
      <c r="K63" s="148">
        <v>43053.454166666663</v>
      </c>
      <c r="L63">
        <v>13.8</v>
      </c>
      <c r="M63">
        <v>19.2</v>
      </c>
      <c r="N63">
        <v>171.1</v>
      </c>
      <c r="O63">
        <v>170.4</v>
      </c>
    </row>
    <row r="64" spans="11:15" x14ac:dyDescent="0.25">
      <c r="K64" s="148">
        <v>43053.454861111109</v>
      </c>
      <c r="L64">
        <v>13.64</v>
      </c>
      <c r="M64">
        <v>20.2</v>
      </c>
      <c r="N64">
        <v>165.4</v>
      </c>
      <c r="O64">
        <v>164.2</v>
      </c>
    </row>
    <row r="65" spans="11:15" x14ac:dyDescent="0.25">
      <c r="K65" s="148">
        <v>43053.455555555549</v>
      </c>
      <c r="L65">
        <v>13.62</v>
      </c>
      <c r="M65">
        <v>20.5</v>
      </c>
      <c r="N65">
        <v>161.6</v>
      </c>
      <c r="O65">
        <v>160.19999999999999</v>
      </c>
    </row>
    <row r="66" spans="11:15" x14ac:dyDescent="0.25">
      <c r="K66" s="148">
        <v>43053.456249999996</v>
      </c>
      <c r="L66">
        <v>13.63</v>
      </c>
      <c r="M66">
        <v>20.7</v>
      </c>
      <c r="N66">
        <v>160</v>
      </c>
      <c r="O66">
        <v>160.1</v>
      </c>
    </row>
    <row r="67" spans="11:15" x14ac:dyDescent="0.25">
      <c r="K67" s="148">
        <v>43053.456944444442</v>
      </c>
      <c r="L67">
        <v>13.61</v>
      </c>
      <c r="M67">
        <v>21.1</v>
      </c>
      <c r="N67">
        <v>160.5</v>
      </c>
      <c r="O67">
        <v>159.80000000000001</v>
      </c>
    </row>
    <row r="68" spans="11:15" x14ac:dyDescent="0.25">
      <c r="K68" s="148">
        <v>43053.457638888882</v>
      </c>
      <c r="L68">
        <v>13.53</v>
      </c>
      <c r="M68">
        <v>21.4</v>
      </c>
      <c r="N68">
        <v>162.1</v>
      </c>
      <c r="O68">
        <v>160.9</v>
      </c>
    </row>
    <row r="69" spans="11:15" x14ac:dyDescent="0.25">
      <c r="K69" s="148">
        <v>43053.458333333328</v>
      </c>
      <c r="L69">
        <v>13.58</v>
      </c>
      <c r="M69">
        <v>21.5</v>
      </c>
      <c r="N69">
        <v>161.1</v>
      </c>
      <c r="O69">
        <v>160.9</v>
      </c>
    </row>
    <row r="70" spans="11:15" x14ac:dyDescent="0.25">
      <c r="K70" s="148">
        <v>43053.459027777775</v>
      </c>
      <c r="L70">
        <v>13.53</v>
      </c>
      <c r="M70">
        <v>21.6</v>
      </c>
      <c r="N70">
        <v>161.4</v>
      </c>
      <c r="O70">
        <v>161.69999999999999</v>
      </c>
    </row>
    <row r="71" spans="11:15" x14ac:dyDescent="0.25">
      <c r="K71" s="148">
        <v>43053.459722222222</v>
      </c>
      <c r="L71">
        <v>13.53</v>
      </c>
      <c r="M71">
        <v>21.4</v>
      </c>
      <c r="N71">
        <v>162.6</v>
      </c>
      <c r="O71">
        <v>162.5</v>
      </c>
    </row>
    <row r="72" spans="11:15" x14ac:dyDescent="0.25">
      <c r="K72" s="148">
        <v>43053.460416666661</v>
      </c>
      <c r="L72">
        <v>13.64</v>
      </c>
      <c r="M72">
        <v>21.4</v>
      </c>
      <c r="N72">
        <v>161.19999999999999</v>
      </c>
      <c r="O72">
        <v>162.5</v>
      </c>
    </row>
    <row r="73" spans="11:15" x14ac:dyDescent="0.25">
      <c r="K73" s="148">
        <v>43053.461111111108</v>
      </c>
      <c r="L73">
        <v>13.77</v>
      </c>
      <c r="M73">
        <v>21.1</v>
      </c>
      <c r="N73">
        <v>164.2</v>
      </c>
      <c r="O73">
        <v>163</v>
      </c>
    </row>
    <row r="74" spans="11:15" x14ac:dyDescent="0.25">
      <c r="K74" s="148">
        <v>43053.461805555555</v>
      </c>
      <c r="L74">
        <v>13.93</v>
      </c>
      <c r="M74">
        <v>20.3</v>
      </c>
      <c r="N74">
        <v>163.1</v>
      </c>
      <c r="O74">
        <v>162.1</v>
      </c>
    </row>
    <row r="75" spans="11:15" x14ac:dyDescent="0.25">
      <c r="K75" s="148">
        <v>43053.462499999994</v>
      </c>
      <c r="L75">
        <v>14.02</v>
      </c>
      <c r="M75">
        <v>19.899999999999999</v>
      </c>
      <c r="N75">
        <v>163.4</v>
      </c>
      <c r="O75">
        <v>161.69999999999999</v>
      </c>
    </row>
    <row r="76" spans="11:15" x14ac:dyDescent="0.25">
      <c r="K76" s="148">
        <v>43053.463194444441</v>
      </c>
      <c r="L76">
        <v>14.02</v>
      </c>
      <c r="M76">
        <v>19.399999999999999</v>
      </c>
      <c r="N76">
        <v>160.9</v>
      </c>
      <c r="O76">
        <v>160.1</v>
      </c>
    </row>
    <row r="77" spans="11:15" x14ac:dyDescent="0.25">
      <c r="K77" s="148">
        <v>43053.463888888888</v>
      </c>
      <c r="L77">
        <v>14.03</v>
      </c>
      <c r="M77">
        <v>19.3</v>
      </c>
      <c r="N77">
        <v>158.80000000000001</v>
      </c>
      <c r="O77">
        <v>159</v>
      </c>
    </row>
    <row r="78" spans="11:15" x14ac:dyDescent="0.25">
      <c r="K78" s="148">
        <v>43053.464583333327</v>
      </c>
      <c r="L78">
        <v>14.09</v>
      </c>
      <c r="M78">
        <v>19.3</v>
      </c>
      <c r="N78">
        <v>155.69999999999999</v>
      </c>
      <c r="O78">
        <v>157</v>
      </c>
    </row>
    <row r="79" spans="11:15" x14ac:dyDescent="0.25">
      <c r="K79" s="148">
        <v>43053.465277777774</v>
      </c>
      <c r="L79">
        <v>14.12</v>
      </c>
      <c r="M79">
        <v>19.3</v>
      </c>
      <c r="N79">
        <v>151.6</v>
      </c>
      <c r="O79">
        <v>152.9</v>
      </c>
    </row>
    <row r="80" spans="11:15" x14ac:dyDescent="0.25">
      <c r="K80" s="148">
        <v>43053.46597222222</v>
      </c>
      <c r="L80">
        <v>14.03</v>
      </c>
      <c r="M80">
        <v>19.2</v>
      </c>
      <c r="N80">
        <v>151.4</v>
      </c>
      <c r="O80">
        <v>150.30000000000001</v>
      </c>
    </row>
  </sheetData>
  <mergeCells count="25">
    <mergeCell ref="A2:D2"/>
    <mergeCell ref="E2:I2"/>
    <mergeCell ref="A4:I4"/>
    <mergeCell ref="A5:A7"/>
    <mergeCell ref="B5:D5"/>
    <mergeCell ref="E5:I5"/>
    <mergeCell ref="B6:D6"/>
    <mergeCell ref="E6:I6"/>
    <mergeCell ref="B7:D7"/>
    <mergeCell ref="E7:I7"/>
    <mergeCell ref="B8:D8"/>
    <mergeCell ref="A9:A12"/>
    <mergeCell ref="B9:D9"/>
    <mergeCell ref="E9:I9"/>
    <mergeCell ref="B10:D10"/>
    <mergeCell ref="E10:I10"/>
    <mergeCell ref="B11:D11"/>
    <mergeCell ref="E11:I11"/>
    <mergeCell ref="B12:C12"/>
    <mergeCell ref="H12:I12"/>
    <mergeCell ref="A14:A33"/>
    <mergeCell ref="F14:F33"/>
    <mergeCell ref="C35:H35"/>
    <mergeCell ref="C36:H36"/>
    <mergeCell ref="C37:H37"/>
  </mergeCells>
  <pageMargins left="1.05" right="0.81" top="0.39" bottom="0.43" header="0.31496062992125984" footer="0.31496062992125984"/>
  <pageSetup scale="11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58644-063E-4D01-9DD7-69FCA8F37BF5}">
  <dimension ref="A1:P64"/>
  <sheetViews>
    <sheetView topLeftCell="A25" zoomScaleNormal="100" workbookViewId="0">
      <selection activeCell="B35" sqref="B35"/>
    </sheetView>
  </sheetViews>
  <sheetFormatPr baseColWidth="10" defaultRowHeight="15" x14ac:dyDescent="0.25"/>
  <cols>
    <col min="1" max="1" width="18.140625" customWidth="1"/>
    <col min="2" max="2" width="18" customWidth="1"/>
    <col min="3" max="3" width="26" style="33" bestFit="1" customWidth="1"/>
    <col min="5" max="5" width="13.85546875" customWidth="1"/>
    <col min="6" max="6" width="14.5703125" customWidth="1"/>
    <col min="8" max="8" width="11.42578125" customWidth="1"/>
  </cols>
  <sheetData>
    <row r="1" spans="1:16" x14ac:dyDescent="0.25">
      <c r="A1" s="7" t="s">
        <v>4</v>
      </c>
      <c r="B1" s="7" t="s">
        <v>2</v>
      </c>
      <c r="C1" s="31"/>
      <c r="E1" s="88"/>
      <c r="F1" s="88"/>
    </row>
    <row r="2" spans="1:16" x14ac:dyDescent="0.25">
      <c r="A2" s="9" t="s">
        <v>20</v>
      </c>
      <c r="B2" s="9" t="s">
        <v>6</v>
      </c>
      <c r="C2" s="31"/>
      <c r="E2" s="88"/>
      <c r="F2" s="88"/>
    </row>
    <row r="3" spans="1:16" ht="15.75" thickBot="1" x14ac:dyDescent="0.3">
      <c r="A3" s="9"/>
      <c r="B3" s="9" t="s">
        <v>21</v>
      </c>
      <c r="C3" s="31"/>
      <c r="E3" s="88"/>
      <c r="F3" s="88" t="s">
        <v>28</v>
      </c>
    </row>
    <row r="4" spans="1:16" ht="15.75" thickBot="1" x14ac:dyDescent="0.3">
      <c r="A4" s="34">
        <f>'Planilla NO CEMS'!B16</f>
        <v>43053.415972222218</v>
      </c>
      <c r="B4" s="35">
        <f>'Planilla NO CEMS'!C16</f>
        <v>17.899999999999999</v>
      </c>
      <c r="C4" s="35"/>
      <c r="E4" s="208" t="s">
        <v>104</v>
      </c>
      <c r="F4" s="209"/>
      <c r="G4" s="209"/>
      <c r="H4" s="209"/>
      <c r="I4" s="209"/>
      <c r="J4" s="204"/>
    </row>
    <row r="5" spans="1:16" x14ac:dyDescent="0.25">
      <c r="A5" s="34">
        <f>'Planilla NO CEMS'!B17</f>
        <v>43053.416666666664</v>
      </c>
      <c r="B5" s="35">
        <f>'Planilla NO CEMS'!C17</f>
        <v>21.3</v>
      </c>
      <c r="C5" s="35"/>
      <c r="E5" s="216" t="s">
        <v>11</v>
      </c>
      <c r="F5" s="217"/>
      <c r="G5" s="218"/>
      <c r="H5" s="16">
        <f>B6</f>
        <v>22.2</v>
      </c>
      <c r="I5" s="219" t="s">
        <v>16</v>
      </c>
      <c r="J5" s="220"/>
    </row>
    <row r="6" spans="1:16" x14ac:dyDescent="0.25">
      <c r="A6" s="34">
        <f>'Planilla NO CEMS'!B18</f>
        <v>43053.417361111111</v>
      </c>
      <c r="B6" s="35">
        <f>'Planilla NO CEMS'!C18</f>
        <v>22.2</v>
      </c>
      <c r="C6" s="35" t="str">
        <f>'Planilla NO CEMS'!D18</f>
        <v>VEEC</v>
      </c>
      <c r="E6" s="212" t="s">
        <v>13</v>
      </c>
      <c r="F6" s="185"/>
      <c r="G6" s="185"/>
      <c r="H6" s="13">
        <f>B12</f>
        <v>0.3</v>
      </c>
      <c r="I6" s="199" t="s">
        <v>16</v>
      </c>
      <c r="J6" s="200"/>
    </row>
    <row r="7" spans="1:16" x14ac:dyDescent="0.25">
      <c r="A7" s="112">
        <f>'Planilla NO CEMS'!B19</f>
        <v>43053.41805555555</v>
      </c>
      <c r="B7" s="117">
        <f>'Planilla NO CEMS'!C19</f>
        <v>22.7</v>
      </c>
      <c r="C7" s="117" t="str">
        <f>'Planilla NO CEMS'!D19</f>
        <v>Inicio Inyección</v>
      </c>
      <c r="E7" s="212" t="s">
        <v>14</v>
      </c>
      <c r="F7" s="185"/>
      <c r="G7" s="185"/>
      <c r="H7" s="13">
        <f>ABS(H6-H5)</f>
        <v>21.9</v>
      </c>
      <c r="I7" s="199" t="s">
        <v>16</v>
      </c>
      <c r="J7" s="200"/>
    </row>
    <row r="8" spans="1:16" x14ac:dyDescent="0.25">
      <c r="A8" s="115">
        <f>'Planilla NO CEMS'!B20</f>
        <v>43053.418749999997</v>
      </c>
      <c r="B8" s="131">
        <f>'Planilla NO CEMS'!C20</f>
        <v>19.2</v>
      </c>
      <c r="C8" s="35"/>
      <c r="E8" s="212" t="s">
        <v>12</v>
      </c>
      <c r="F8" s="185"/>
      <c r="G8" s="185"/>
      <c r="H8" s="13">
        <f>0.95*H7</f>
        <v>20.804999999999996</v>
      </c>
      <c r="I8" s="199" t="s">
        <v>16</v>
      </c>
      <c r="J8" s="200"/>
    </row>
    <row r="9" spans="1:16" ht="15.75" thickBot="1" x14ac:dyDescent="0.3">
      <c r="A9" s="34">
        <f>'Planilla NO CEMS'!B21</f>
        <v>43053.419444444444</v>
      </c>
      <c r="B9" s="35">
        <f>'Planilla NO CEMS'!C21</f>
        <v>2.2000000000000002</v>
      </c>
      <c r="C9" s="35"/>
      <c r="E9" s="213" t="s">
        <v>15</v>
      </c>
      <c r="F9" s="214"/>
      <c r="G9" s="214"/>
      <c r="H9" s="19">
        <f>H5-H8</f>
        <v>1.3950000000000031</v>
      </c>
      <c r="I9" s="201" t="s">
        <v>16</v>
      </c>
      <c r="J9" s="202"/>
    </row>
    <row r="10" spans="1:16" ht="15.75" thickBot="1" x14ac:dyDescent="0.3">
      <c r="A10" s="34">
        <f>'Planilla NO CEMS'!B22</f>
        <v>43053.420138888883</v>
      </c>
      <c r="B10" s="35">
        <f>'Planilla NO CEMS'!C22</f>
        <v>0.3</v>
      </c>
      <c r="C10" s="35"/>
      <c r="E10" s="208" t="s">
        <v>23</v>
      </c>
      <c r="F10" s="209"/>
      <c r="G10" s="215"/>
      <c r="H10" s="22">
        <f>A10-A7</f>
        <v>2.0833333328482695E-3</v>
      </c>
      <c r="I10" s="203" t="s">
        <v>17</v>
      </c>
      <c r="J10" s="204"/>
      <c r="K10" s="206" t="s">
        <v>29</v>
      </c>
      <c r="L10" s="207"/>
      <c r="M10" s="207"/>
      <c r="N10" s="207"/>
      <c r="O10" s="207"/>
      <c r="P10" s="207"/>
    </row>
    <row r="11" spans="1:16" x14ac:dyDescent="0.25">
      <c r="A11" s="34">
        <f>'Planilla NO CEMS'!B23</f>
        <v>43053.42083333333</v>
      </c>
      <c r="B11" s="35">
        <f>'Planilla NO CEMS'!C23</f>
        <v>0</v>
      </c>
      <c r="C11" s="35"/>
    </row>
    <row r="12" spans="1:16" x14ac:dyDescent="0.25">
      <c r="A12" s="34">
        <f>'Planilla NO CEMS'!B24</f>
        <v>43053.421527777777</v>
      </c>
      <c r="B12" s="35">
        <f>'Planilla NO CEMS'!C24</f>
        <v>0.3</v>
      </c>
      <c r="C12" s="35" t="str">
        <f>'Planilla NO CEMS'!D26</f>
        <v>VEEC</v>
      </c>
    </row>
    <row r="13" spans="1:16" x14ac:dyDescent="0.25">
      <c r="A13" s="34">
        <f>'Planilla NO CEMS'!B25</f>
        <v>43053.422222222216</v>
      </c>
      <c r="B13" s="243">
        <f>'Planilla NO CEMS'!C25</f>
        <v>5</v>
      </c>
      <c r="C13" s="35"/>
    </row>
    <row r="14" spans="1:16" x14ac:dyDescent="0.25">
      <c r="A14" s="34">
        <f>'Planilla NO CEMS'!B26</f>
        <v>43053.422916666663</v>
      </c>
      <c r="B14" s="35">
        <f>'Planilla NO CEMS'!C26</f>
        <v>19</v>
      </c>
      <c r="C14" s="242"/>
    </row>
    <row r="15" spans="1:16" x14ac:dyDescent="0.25">
      <c r="A15" s="34">
        <f>'Planilla NO CEMS'!B27</f>
        <v>43053.423611111109</v>
      </c>
      <c r="B15" s="35">
        <f>'Planilla NO CEMS'!C27</f>
        <v>21.1</v>
      </c>
      <c r="C15" s="35"/>
      <c r="E15" s="1"/>
      <c r="F15" s="1"/>
      <c r="G15" s="1"/>
      <c r="H15" s="1"/>
      <c r="I15" s="1"/>
      <c r="J15" s="1"/>
    </row>
    <row r="16" spans="1:16" x14ac:dyDescent="0.25">
      <c r="A16" s="34">
        <f>'Planilla NO CEMS'!B28</f>
        <v>43053.424305555549</v>
      </c>
      <c r="B16" s="35">
        <f>'Planilla NO CEMS'!C28</f>
        <v>21.8</v>
      </c>
      <c r="C16" s="35"/>
      <c r="E16" s="205"/>
      <c r="F16" s="205"/>
      <c r="G16" s="205"/>
      <c r="H16" s="18"/>
      <c r="I16" s="205"/>
      <c r="J16" s="205"/>
    </row>
    <row r="17" spans="1:12" x14ac:dyDescent="0.25">
      <c r="A17" s="34">
        <f>'Planilla NO CEMS'!B29</f>
        <v>43053.424999999996</v>
      </c>
      <c r="B17" s="35">
        <f>'Planilla NO CEMS'!C29</f>
        <v>21.9</v>
      </c>
      <c r="C17" s="35"/>
      <c r="F17" s="17"/>
    </row>
    <row r="18" spans="1:12" x14ac:dyDescent="0.25">
      <c r="A18" s="34">
        <f>'Planilla NO CEMS'!B30</f>
        <v>43053.425694444442</v>
      </c>
      <c r="B18" s="35">
        <f>'Planilla NO CEMS'!C30</f>
        <v>21.6</v>
      </c>
      <c r="C18" s="35"/>
    </row>
    <row r="19" spans="1:12" x14ac:dyDescent="0.25">
      <c r="A19" s="34">
        <f>'Planilla NO CEMS'!B31</f>
        <v>43053.426388888882</v>
      </c>
      <c r="B19" s="35">
        <f>'Planilla NO CEMS'!C31</f>
        <v>21.4</v>
      </c>
      <c r="C19" s="35"/>
    </row>
    <row r="20" spans="1:12" x14ac:dyDescent="0.25">
      <c r="A20" s="34">
        <f>'Planilla NO CEMS'!B32</f>
        <v>43053.427083333328</v>
      </c>
      <c r="B20" s="35">
        <f>'Planilla NO CEMS'!C32</f>
        <v>21.4</v>
      </c>
      <c r="C20" s="35"/>
      <c r="L20" s="49"/>
    </row>
    <row r="21" spans="1:12" x14ac:dyDescent="0.25">
      <c r="A21" s="34">
        <f>'Planilla NO CEMS'!B33</f>
        <v>43053.427777777775</v>
      </c>
      <c r="B21" s="35">
        <f>'Planilla NO CEMS'!C33</f>
        <v>21.2</v>
      </c>
      <c r="C21" s="35"/>
    </row>
    <row r="22" spans="1:12" x14ac:dyDescent="0.25">
      <c r="A22" s="63"/>
      <c r="B22" s="64"/>
      <c r="C22" s="64"/>
    </row>
    <row r="23" spans="1:12" x14ac:dyDescent="0.25">
      <c r="A23" s="63"/>
      <c r="B23" s="64"/>
      <c r="C23" s="64"/>
    </row>
    <row r="24" spans="1:12" x14ac:dyDescent="0.25">
      <c r="A24" s="63"/>
      <c r="B24" s="64"/>
      <c r="C24" s="64"/>
    </row>
    <row r="25" spans="1:12" x14ac:dyDescent="0.25">
      <c r="A25" s="63"/>
      <c r="B25" s="64"/>
      <c r="C25" s="64"/>
    </row>
    <row r="26" spans="1:12" x14ac:dyDescent="0.25">
      <c r="A26" s="63"/>
      <c r="B26" s="64"/>
      <c r="C26" s="64"/>
    </row>
    <row r="27" spans="1:12" x14ac:dyDescent="0.25">
      <c r="A27" s="25"/>
      <c r="B27" s="23"/>
      <c r="C27" s="32"/>
    </row>
    <row r="28" spans="1:12" x14ac:dyDescent="0.25">
      <c r="E28" s="92"/>
      <c r="F28" s="92"/>
    </row>
    <row r="29" spans="1:12" x14ac:dyDescent="0.25">
      <c r="A29" s="118" t="s">
        <v>4</v>
      </c>
      <c r="B29" s="118" t="s">
        <v>2</v>
      </c>
      <c r="C29" s="31"/>
      <c r="E29" s="88"/>
      <c r="F29" s="88"/>
    </row>
    <row r="30" spans="1:12" x14ac:dyDescent="0.25">
      <c r="A30" s="119" t="s">
        <v>20</v>
      </c>
      <c r="B30" s="119" t="s">
        <v>6</v>
      </c>
      <c r="C30" s="31"/>
      <c r="E30" s="88"/>
      <c r="F30" s="88"/>
    </row>
    <row r="31" spans="1:12" ht="15.75" thickBot="1" x14ac:dyDescent="0.3">
      <c r="A31" s="120"/>
      <c r="B31" s="119" t="s">
        <v>9</v>
      </c>
      <c r="C31" s="31"/>
      <c r="E31" s="88"/>
      <c r="F31" s="88"/>
    </row>
    <row r="32" spans="1:12" ht="15.75" thickBot="1" x14ac:dyDescent="0.3">
      <c r="A32" s="17">
        <f>'Planilla NO CEMS'!G16</f>
        <v>43053.444444444438</v>
      </c>
      <c r="B32" s="35">
        <f>'Planilla NO CEMS'!H16</f>
        <v>16.8</v>
      </c>
      <c r="C32" s="35"/>
      <c r="E32" s="208" t="s">
        <v>104</v>
      </c>
      <c r="F32" s="209"/>
      <c r="G32" s="209"/>
      <c r="H32" s="209"/>
      <c r="I32" s="209"/>
      <c r="J32" s="204"/>
    </row>
    <row r="33" spans="1:14" x14ac:dyDescent="0.25">
      <c r="A33" s="17">
        <f>'Planilla NO CEMS'!G17</f>
        <v>43053.445138888885</v>
      </c>
      <c r="B33" s="35">
        <f>'Planilla NO CEMS'!H17</f>
        <v>18.7</v>
      </c>
      <c r="C33" s="35"/>
      <c r="E33" s="15"/>
      <c r="F33" s="95" t="s">
        <v>11</v>
      </c>
      <c r="G33" s="95"/>
      <c r="H33" s="46">
        <f>B35</f>
        <v>20.2</v>
      </c>
      <c r="I33" s="210" t="s">
        <v>16</v>
      </c>
      <c r="J33" s="211"/>
    </row>
    <row r="34" spans="1:14" x14ac:dyDescent="0.25">
      <c r="A34" s="113">
        <f>'Planilla NO CEMS'!G18</f>
        <v>43053.445833333331</v>
      </c>
      <c r="B34" s="131">
        <f>'Planilla NO CEMS'!H18</f>
        <v>19.899999999999999</v>
      </c>
      <c r="C34" s="131"/>
      <c r="E34" s="14"/>
      <c r="F34" s="91" t="s">
        <v>13</v>
      </c>
      <c r="G34" s="91"/>
      <c r="H34" s="47">
        <f>B41</f>
        <v>32.299999999999997</v>
      </c>
      <c r="I34" s="199" t="s">
        <v>16</v>
      </c>
      <c r="J34" s="200"/>
    </row>
    <row r="35" spans="1:14" x14ac:dyDescent="0.25">
      <c r="A35" s="17">
        <f>'Planilla NO CEMS'!G19</f>
        <v>43053.446527777771</v>
      </c>
      <c r="B35" s="35">
        <f>'Planilla NO CEMS'!H19</f>
        <v>20.2</v>
      </c>
      <c r="C35" s="35" t="str">
        <f>'Planilla NO CEMS'!I19</f>
        <v>VEEC</v>
      </c>
      <c r="E35" s="14"/>
      <c r="F35" s="91" t="s">
        <v>14</v>
      </c>
      <c r="G35" s="91"/>
      <c r="H35" s="13">
        <f>(H34-H33)</f>
        <v>12.099999999999998</v>
      </c>
      <c r="I35" s="199" t="s">
        <v>16</v>
      </c>
      <c r="J35" s="200"/>
    </row>
    <row r="36" spans="1:14" x14ac:dyDescent="0.25">
      <c r="A36" s="110">
        <f>'Planilla NO CEMS'!G20</f>
        <v>43053.447222222218</v>
      </c>
      <c r="B36" s="117">
        <f>'Planilla NO CEMS'!H20</f>
        <v>20.5</v>
      </c>
      <c r="C36" s="131" t="str">
        <f>'Planilla NO CEMS'!I20</f>
        <v>Inicio Inyección</v>
      </c>
      <c r="E36" s="14"/>
      <c r="F36" s="91" t="s">
        <v>12</v>
      </c>
      <c r="G36" s="91"/>
      <c r="H36" s="13">
        <f>0.95*H35</f>
        <v>11.494999999999997</v>
      </c>
      <c r="I36" s="199" t="s">
        <v>16</v>
      </c>
      <c r="J36" s="200"/>
    </row>
    <row r="37" spans="1:14" ht="15.75" thickBot="1" x14ac:dyDescent="0.3">
      <c r="A37" s="113">
        <f>'Planilla NO CEMS'!G21</f>
        <v>43053.447916666664</v>
      </c>
      <c r="B37" s="131">
        <f>'Planilla NO CEMS'!H21</f>
        <v>26.5</v>
      </c>
      <c r="C37" s="35"/>
      <c r="E37" s="20"/>
      <c r="F37" s="93" t="s">
        <v>15</v>
      </c>
      <c r="G37" s="93"/>
      <c r="H37" s="19">
        <f>H36+H33</f>
        <v>31.694999999999997</v>
      </c>
      <c r="I37" s="201" t="s">
        <v>16</v>
      </c>
      <c r="J37" s="202"/>
    </row>
    <row r="38" spans="1:14" ht="15.75" thickBot="1" x14ac:dyDescent="0.3">
      <c r="A38" s="17">
        <f>'Planilla NO CEMS'!G22</f>
        <v>43053.448611111111</v>
      </c>
      <c r="B38" s="35">
        <f>'Planilla NO CEMS'!H22</f>
        <v>36.200000000000003</v>
      </c>
      <c r="C38" s="35"/>
      <c r="E38" s="21"/>
      <c r="F38" s="94" t="s">
        <v>24</v>
      </c>
      <c r="G38" s="94"/>
      <c r="H38" s="22">
        <f>(A38-A36)</f>
        <v>1.3888888934161514E-3</v>
      </c>
      <c r="I38" s="203" t="s">
        <v>17</v>
      </c>
      <c r="J38" s="204"/>
      <c r="N38">
        <v>2</v>
      </c>
    </row>
    <row r="39" spans="1:14" x14ac:dyDescent="0.25">
      <c r="A39" s="17">
        <f>'Planilla NO CEMS'!G23</f>
        <v>43053.44930555555</v>
      </c>
      <c r="B39" s="35">
        <f>'Planilla NO CEMS'!H23</f>
        <v>33.5</v>
      </c>
      <c r="C39" s="35"/>
    </row>
    <row r="40" spans="1:14" x14ac:dyDescent="0.25">
      <c r="A40" s="17">
        <f>'Planilla NO CEMS'!G24</f>
        <v>43053.45</v>
      </c>
      <c r="B40" s="35">
        <f>'Planilla NO CEMS'!H24</f>
        <v>32.6</v>
      </c>
      <c r="C40" s="35"/>
    </row>
    <row r="41" spans="1:14" x14ac:dyDescent="0.25">
      <c r="A41" s="17">
        <f>'Planilla NO CEMS'!G25</f>
        <v>43053.450694444444</v>
      </c>
      <c r="B41" s="35">
        <f>'Planilla NO CEMS'!H25</f>
        <v>32.299999999999997</v>
      </c>
      <c r="C41" s="35" t="str">
        <f>'Planilla NO CEMS'!I28</f>
        <v>VEEC</v>
      </c>
    </row>
    <row r="42" spans="1:14" x14ac:dyDescent="0.25">
      <c r="A42" s="17">
        <f>'Planilla NO CEMS'!G26</f>
        <v>43053.451388888883</v>
      </c>
      <c r="B42" s="35">
        <f>'Planilla NO CEMS'!H26</f>
        <v>32.1</v>
      </c>
      <c r="C42" s="35"/>
    </row>
    <row r="43" spans="1:14" x14ac:dyDescent="0.25">
      <c r="A43" s="17">
        <f>'Planilla NO CEMS'!G27</f>
        <v>43053.45208333333</v>
      </c>
      <c r="B43" s="35">
        <f>'Planilla NO CEMS'!H27</f>
        <v>27.7</v>
      </c>
      <c r="C43" s="35"/>
    </row>
    <row r="44" spans="1:14" x14ac:dyDescent="0.25">
      <c r="A44" s="17">
        <f>'Planilla NO CEMS'!G28</f>
        <v>43053.452777777777</v>
      </c>
      <c r="B44" s="35">
        <f>'Planilla NO CEMS'!H28</f>
        <v>16.100000000000001</v>
      </c>
      <c r="C44" s="242"/>
    </row>
    <row r="45" spans="1:14" x14ac:dyDescent="0.25">
      <c r="A45" s="17">
        <f>'Planilla NO CEMS'!G29</f>
        <v>43053.453472222216</v>
      </c>
      <c r="B45" s="35">
        <f>'Planilla NO CEMS'!H29</f>
        <v>17.8</v>
      </c>
      <c r="C45" s="35"/>
    </row>
    <row r="46" spans="1:14" x14ac:dyDescent="0.25">
      <c r="A46" s="17">
        <f>'Planilla NO CEMS'!G30</f>
        <v>43053.454166666663</v>
      </c>
      <c r="B46" s="35">
        <f>'Planilla NO CEMS'!H30</f>
        <v>19.2</v>
      </c>
      <c r="C46" s="35"/>
      <c r="E46" s="1"/>
      <c r="F46" s="92"/>
      <c r="G46" s="92"/>
      <c r="H46" s="18"/>
      <c r="I46" s="205"/>
      <c r="J46" s="205"/>
    </row>
    <row r="47" spans="1:14" x14ac:dyDescent="0.25">
      <c r="A47" s="17">
        <f>'Planilla NO CEMS'!G31</f>
        <v>43053.454861111109</v>
      </c>
      <c r="B47" s="35">
        <f>'Planilla NO CEMS'!H31</f>
        <v>20.2</v>
      </c>
      <c r="C47" s="35"/>
    </row>
    <row r="48" spans="1:14" x14ac:dyDescent="0.25">
      <c r="A48" s="17">
        <f>'Planilla NO CEMS'!G32</f>
        <v>43053.455555555549</v>
      </c>
      <c r="B48" s="35">
        <f>'Planilla NO CEMS'!H32</f>
        <v>20.5</v>
      </c>
      <c r="C48" s="35"/>
    </row>
    <row r="49" spans="1:3" x14ac:dyDescent="0.25">
      <c r="A49" s="17">
        <f>'Planilla NO CEMS'!G33</f>
        <v>43053.456249999996</v>
      </c>
      <c r="B49" s="35">
        <f>'Planilla NO CEMS'!H33</f>
        <v>20.7</v>
      </c>
      <c r="C49" s="35"/>
    </row>
    <row r="50" spans="1:3" x14ac:dyDescent="0.25">
      <c r="A50" s="63"/>
      <c r="B50" s="63"/>
      <c r="C50" s="63"/>
    </row>
    <row r="51" spans="1:3" x14ac:dyDescent="0.25">
      <c r="A51" s="63"/>
      <c r="B51" s="63"/>
      <c r="C51" s="63"/>
    </row>
    <row r="52" spans="1:3" x14ac:dyDescent="0.25">
      <c r="A52" s="63"/>
      <c r="B52" s="63"/>
      <c r="C52" s="63"/>
    </row>
    <row r="53" spans="1:3" x14ac:dyDescent="0.25">
      <c r="A53" s="63"/>
      <c r="B53" s="63"/>
      <c r="C53" s="63"/>
    </row>
    <row r="54" spans="1:3" x14ac:dyDescent="0.25">
      <c r="A54" s="63"/>
      <c r="B54" s="64"/>
      <c r="C54" s="64"/>
    </row>
    <row r="55" spans="1:3" x14ac:dyDescent="0.25">
      <c r="A55" s="63"/>
      <c r="B55" s="64"/>
      <c r="C55" s="64"/>
    </row>
    <row r="56" spans="1:3" x14ac:dyDescent="0.25">
      <c r="A56" s="63"/>
      <c r="B56" s="64"/>
      <c r="C56" s="64"/>
    </row>
    <row r="57" spans="1:3" x14ac:dyDescent="0.25">
      <c r="A57" s="63"/>
      <c r="B57" s="64"/>
      <c r="C57" s="64"/>
    </row>
    <row r="58" spans="1:3" x14ac:dyDescent="0.25">
      <c r="A58" s="63"/>
      <c r="B58" s="64"/>
      <c r="C58" s="64"/>
    </row>
    <row r="59" spans="1:3" x14ac:dyDescent="0.25">
      <c r="A59" s="63"/>
      <c r="B59" s="64"/>
      <c r="C59" s="64"/>
    </row>
    <row r="60" spans="1:3" x14ac:dyDescent="0.25">
      <c r="A60" s="63"/>
      <c r="B60" s="63"/>
      <c r="C60" s="63"/>
    </row>
    <row r="61" spans="1:3" x14ac:dyDescent="0.25">
      <c r="A61" s="25"/>
      <c r="B61" s="23"/>
      <c r="C61" s="32"/>
    </row>
    <row r="62" spans="1:3" x14ac:dyDescent="0.25">
      <c r="A62" s="25"/>
      <c r="B62" s="23"/>
      <c r="C62" s="32"/>
    </row>
    <row r="63" spans="1:3" x14ac:dyDescent="0.25">
      <c r="A63" s="25"/>
      <c r="B63" s="23"/>
      <c r="C63" s="32"/>
    </row>
    <row r="64" spans="1:3" x14ac:dyDescent="0.25">
      <c r="A64" s="25"/>
      <c r="B64" s="23"/>
      <c r="C64" s="32"/>
    </row>
  </sheetData>
  <mergeCells count="24">
    <mergeCell ref="E7:G7"/>
    <mergeCell ref="I7:J7"/>
    <mergeCell ref="E4:J4"/>
    <mergeCell ref="E5:G5"/>
    <mergeCell ref="I5:J5"/>
    <mergeCell ref="E6:G6"/>
    <mergeCell ref="I6:J6"/>
    <mergeCell ref="I34:J34"/>
    <mergeCell ref="E8:G8"/>
    <mergeCell ref="I8:J8"/>
    <mergeCell ref="E9:G9"/>
    <mergeCell ref="I9:J9"/>
    <mergeCell ref="E10:G10"/>
    <mergeCell ref="I10:J10"/>
    <mergeCell ref="K10:P10"/>
    <mergeCell ref="E16:G16"/>
    <mergeCell ref="I16:J16"/>
    <mergeCell ref="E32:J32"/>
    <mergeCell ref="I33:J33"/>
    <mergeCell ref="I35:J35"/>
    <mergeCell ref="I36:J36"/>
    <mergeCell ref="I37:J37"/>
    <mergeCell ref="I38:J38"/>
    <mergeCell ref="I46:J46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F0975-23ED-46FF-90DA-BD4C422C2DBD}">
  <dimension ref="B2:U38"/>
  <sheetViews>
    <sheetView topLeftCell="A22" workbookViewId="0">
      <selection activeCell="F35" sqref="F35"/>
    </sheetView>
  </sheetViews>
  <sheetFormatPr baseColWidth="10" defaultRowHeight="15" x14ac:dyDescent="0.25"/>
  <cols>
    <col min="3" max="3" width="10.5703125" style="134" bestFit="1" customWidth="1"/>
    <col min="4" max="4" width="15.42578125" style="134" bestFit="1" customWidth="1"/>
    <col min="5" max="5" width="15.85546875" style="134" bestFit="1" customWidth="1"/>
    <col min="6" max="6" width="7.42578125" style="134" bestFit="1" customWidth="1"/>
    <col min="7" max="8" width="7.42578125" bestFit="1" customWidth="1"/>
    <col min="9" max="9" width="7.42578125" customWidth="1"/>
    <col min="10" max="10" width="15" bestFit="1" customWidth="1"/>
    <col min="14" max="14" width="11.5703125" customWidth="1"/>
  </cols>
  <sheetData>
    <row r="2" spans="2:21" ht="30" x14ac:dyDescent="0.25">
      <c r="C2" s="134" t="s">
        <v>41</v>
      </c>
      <c r="G2" s="134"/>
      <c r="H2" s="134"/>
      <c r="J2" s="56"/>
      <c r="K2" s="56" t="s">
        <v>33</v>
      </c>
      <c r="L2" s="56" t="s">
        <v>38</v>
      </c>
    </row>
    <row r="3" spans="2:21" ht="21.75" customHeight="1" x14ac:dyDescent="0.25">
      <c r="C3" s="137" t="s">
        <v>30</v>
      </c>
      <c r="D3" s="137" t="s">
        <v>31</v>
      </c>
      <c r="E3" s="137" t="s">
        <v>9</v>
      </c>
      <c r="F3" s="236" t="s">
        <v>36</v>
      </c>
      <c r="G3" s="237"/>
      <c r="H3" s="238"/>
      <c r="J3" s="58" t="s">
        <v>37</v>
      </c>
      <c r="K3" s="60">
        <f>AVERAGE(E5:E9)</f>
        <v>12.459999999999999</v>
      </c>
      <c r="L3" s="59">
        <f>AVERAGE(E11:E16)</f>
        <v>4.5</v>
      </c>
      <c r="M3" s="53"/>
      <c r="N3" s="53"/>
      <c r="O3" s="53"/>
      <c r="P3" s="53"/>
      <c r="Q3" s="53"/>
    </row>
    <row r="4" spans="2:21" ht="29.25" customHeight="1" x14ac:dyDescent="0.25">
      <c r="C4" s="137"/>
      <c r="D4" s="137" t="s">
        <v>32</v>
      </c>
      <c r="E4" s="137" t="s">
        <v>21</v>
      </c>
      <c r="F4" s="61">
        <v>0.02</v>
      </c>
      <c r="G4" s="61">
        <v>0.06</v>
      </c>
      <c r="H4" s="137" t="s">
        <v>131</v>
      </c>
      <c r="J4" s="57">
        <v>0.02</v>
      </c>
      <c r="K4" s="167">
        <f>0.02*K7</f>
        <v>0.8</v>
      </c>
      <c r="L4" s="168"/>
      <c r="M4" s="135" t="s">
        <v>39</v>
      </c>
      <c r="N4" s="136"/>
      <c r="O4" s="53"/>
      <c r="P4" s="53"/>
      <c r="Q4" s="53"/>
    </row>
    <row r="5" spans="2:21" ht="21" customHeight="1" x14ac:dyDescent="0.25">
      <c r="C5" s="231" t="s">
        <v>33</v>
      </c>
      <c r="D5" s="51">
        <v>0.4145833333333333</v>
      </c>
      <c r="E5" s="158">
        <f>'Datos cems'!E23</f>
        <v>0</v>
      </c>
      <c r="F5" s="133"/>
      <c r="G5" s="56"/>
      <c r="H5" s="56"/>
      <c r="J5" s="57">
        <v>0.06</v>
      </c>
      <c r="K5" s="59">
        <f>0.06*K3</f>
        <v>0.74759999999999993</v>
      </c>
      <c r="L5" s="59">
        <f>0.06*L3</f>
        <v>0.27</v>
      </c>
      <c r="M5" s="135" t="s">
        <v>40</v>
      </c>
      <c r="N5" s="136"/>
      <c r="O5" s="136"/>
    </row>
    <row r="6" spans="2:21" x14ac:dyDescent="0.25">
      <c r="C6" s="232"/>
      <c r="D6" s="51">
        <v>0.4152777777777778</v>
      </c>
      <c r="E6" s="158">
        <f>'Datos cems'!E24</f>
        <v>0.9</v>
      </c>
      <c r="F6" s="133" t="str">
        <f>IF(ABS(E5-E6)&lt;K$4,"Estable"," ")</f>
        <v xml:space="preserve"> </v>
      </c>
      <c r="G6" s="56" t="str">
        <f>IF(ABS(E5-E6)&lt;K$5,"Estable"," ")</f>
        <v xml:space="preserve"> </v>
      </c>
      <c r="H6" s="56" t="str">
        <f>IF(ABS(E5-E6)&lt;0.5,"Estable"," ")</f>
        <v xml:space="preserve"> </v>
      </c>
      <c r="M6" s="53"/>
      <c r="N6" s="50"/>
      <c r="O6" s="50"/>
      <c r="P6" s="50"/>
      <c r="Q6" s="50"/>
    </row>
    <row r="7" spans="2:21" ht="30" x14ac:dyDescent="0.25">
      <c r="C7" s="232"/>
      <c r="D7" s="51">
        <f>'Calculo TR NO CEMS'!A4</f>
        <v>43053.415972222218</v>
      </c>
      <c r="E7" s="158">
        <f>'Calculo TR NO CEMS'!B4</f>
        <v>17.899999999999999</v>
      </c>
      <c r="F7" s="133" t="str">
        <f t="shared" ref="F7" si="0">IF(ABS(E6-E7)&lt;K$4,"Estable"," ")</f>
        <v xml:space="preserve"> </v>
      </c>
      <c r="G7" s="56" t="str">
        <f t="shared" ref="G7:G8" si="1">IF(ABS(E6-E7)&lt;K$5,"Estable"," ")</f>
        <v xml:space="preserve"> </v>
      </c>
      <c r="H7" s="56" t="str">
        <f t="shared" ref="H7:H9" si="2">IF(ABS(E6-E7)&lt;0.5,"Estable"," ")</f>
        <v xml:space="preserve"> </v>
      </c>
      <c r="J7" s="157" t="s">
        <v>134</v>
      </c>
      <c r="K7" s="157">
        <v>40</v>
      </c>
      <c r="L7" s="53"/>
      <c r="M7" s="53"/>
      <c r="N7" s="50"/>
      <c r="O7" s="50"/>
      <c r="P7" s="50"/>
      <c r="Q7" s="50"/>
    </row>
    <row r="8" spans="2:21" x14ac:dyDescent="0.25">
      <c r="C8" s="232"/>
      <c r="D8" s="51">
        <f>'Calculo TR NO CEMS'!A5</f>
        <v>43053.416666666664</v>
      </c>
      <c r="E8" s="158">
        <f>'Calculo TR NO CEMS'!B5</f>
        <v>21.3</v>
      </c>
      <c r="F8" s="133" t="str">
        <f>IF(ABS(E7-E8)&lt;K$4,"Estable"," ")</f>
        <v xml:space="preserve"> </v>
      </c>
      <c r="G8" s="56" t="str">
        <f t="shared" si="1"/>
        <v xml:space="preserve"> </v>
      </c>
      <c r="H8" s="56" t="str">
        <f t="shared" si="2"/>
        <v xml:space="preserve"> </v>
      </c>
      <c r="J8" s="53"/>
      <c r="K8" s="53"/>
      <c r="L8" s="53"/>
      <c r="M8" s="53"/>
      <c r="N8" s="50"/>
      <c r="O8" s="50"/>
      <c r="P8" s="50"/>
      <c r="Q8" s="50"/>
      <c r="T8" s="54"/>
      <c r="U8" s="48"/>
    </row>
    <row r="9" spans="2:21" ht="18.75" customHeight="1" x14ac:dyDescent="0.25">
      <c r="C9" s="233"/>
      <c r="D9" s="51">
        <f>'Calculo TR NO CEMS'!A6</f>
        <v>43053.417361111111</v>
      </c>
      <c r="E9" s="158">
        <f>'Calculo TR NO CEMS'!B6</f>
        <v>22.2</v>
      </c>
      <c r="F9" s="133" t="str">
        <f>IF(ABS(E8-E9)&lt;K$4,"Estable"," ")</f>
        <v xml:space="preserve"> </v>
      </c>
      <c r="G9" s="56" t="str">
        <f>IF(ABS(E8-E9)&lt;K$5,"Estable"," ")</f>
        <v xml:space="preserve"> </v>
      </c>
      <c r="H9" s="56" t="str">
        <f t="shared" si="2"/>
        <v xml:space="preserve"> </v>
      </c>
      <c r="M9" s="50"/>
      <c r="N9" s="50"/>
      <c r="O9" s="50"/>
      <c r="P9" s="50"/>
      <c r="Q9" s="50"/>
      <c r="T9">
        <v>25</v>
      </c>
    </row>
    <row r="10" spans="2:21" ht="15.75" customHeight="1" x14ac:dyDescent="0.25">
      <c r="C10" s="231" t="s">
        <v>35</v>
      </c>
      <c r="D10" s="51">
        <f>'Calculo TR NO CEMS'!A7</f>
        <v>43053.41805555555</v>
      </c>
      <c r="E10" s="158">
        <f>'Calculo TR NO CEMS'!B7</f>
        <v>22.7</v>
      </c>
      <c r="F10" s="224" t="s">
        <v>34</v>
      </c>
      <c r="G10" s="225"/>
      <c r="H10" s="226"/>
      <c r="M10" s="50"/>
      <c r="N10" s="50"/>
      <c r="O10" s="50"/>
      <c r="P10" s="50"/>
      <c r="Q10" s="50"/>
    </row>
    <row r="11" spans="2:21" x14ac:dyDescent="0.25">
      <c r="C11" s="232"/>
      <c r="D11" s="51">
        <f>'Calculo TR NO CEMS'!A8</f>
        <v>43053.418749999997</v>
      </c>
      <c r="E11" s="158">
        <f>'Calculo TR NO CEMS'!B8</f>
        <v>19.2</v>
      </c>
      <c r="F11" s="133" t="str">
        <f>IF(ABS(E10-E11)&lt;K$4,"Estable"," ")</f>
        <v xml:space="preserve"> </v>
      </c>
      <c r="G11" s="56" t="str">
        <f>IF(ABS(E10-E11)&lt;L$5,"Estable"," ")</f>
        <v xml:space="preserve"> </v>
      </c>
      <c r="H11" s="56" t="str">
        <f>IF(ABS(E10-E11)&lt;0.5,"Estable"," ")</f>
        <v xml:space="preserve"> </v>
      </c>
      <c r="M11" s="50"/>
      <c r="N11" s="50"/>
      <c r="O11" s="50"/>
      <c r="P11" s="50"/>
      <c r="Q11" s="50"/>
    </row>
    <row r="12" spans="2:21" ht="17.25" customHeight="1" x14ac:dyDescent="0.25">
      <c r="C12" s="232"/>
      <c r="D12" s="51">
        <f>'Calculo TR NO CEMS'!A9</f>
        <v>43053.419444444444</v>
      </c>
      <c r="E12" s="158">
        <f>'Calculo TR NO CEMS'!B9</f>
        <v>2.2000000000000002</v>
      </c>
      <c r="F12" s="133" t="str">
        <f t="shared" ref="F12:F16" si="3">IF(ABS(E11-E12)&lt;K$4,"Estable"," ")</f>
        <v xml:space="preserve"> </v>
      </c>
      <c r="G12" s="56" t="str">
        <f t="shared" ref="G12:G16" si="4">IF(ABS(E11-E12)&lt;L$5,"Estable"," ")</f>
        <v xml:space="preserve"> </v>
      </c>
      <c r="H12" s="56" t="str">
        <f t="shared" ref="H12:H16" si="5">IF(ABS(E11-E12)&lt;0.5,"Estable"," ")</f>
        <v xml:space="preserve"> </v>
      </c>
      <c r="M12" s="50"/>
      <c r="N12" s="50"/>
      <c r="O12" s="50"/>
      <c r="P12" s="50"/>
      <c r="Q12" s="50"/>
    </row>
    <row r="13" spans="2:21" ht="16.5" customHeight="1" x14ac:dyDescent="0.25">
      <c r="B13" s="54"/>
      <c r="C13" s="232"/>
      <c r="D13" s="51">
        <f>'Calculo TR NO CEMS'!A10</f>
        <v>43053.420138888883</v>
      </c>
      <c r="E13" s="158">
        <f>'Calculo TR NO CEMS'!B10</f>
        <v>0.3</v>
      </c>
      <c r="F13" s="133" t="str">
        <f t="shared" si="3"/>
        <v xml:space="preserve"> </v>
      </c>
      <c r="G13" s="56" t="str">
        <f t="shared" si="4"/>
        <v xml:space="preserve"> </v>
      </c>
      <c r="H13" s="56" t="str">
        <f t="shared" si="5"/>
        <v xml:space="preserve"> </v>
      </c>
      <c r="M13" s="50"/>
      <c r="N13" s="50"/>
      <c r="O13" s="50"/>
      <c r="P13" s="50"/>
      <c r="Q13" s="50"/>
    </row>
    <row r="14" spans="2:21" ht="19.5" customHeight="1" x14ac:dyDescent="0.25">
      <c r="C14" s="232"/>
      <c r="D14" s="51">
        <f>'Calculo TR NO CEMS'!A11</f>
        <v>43053.42083333333</v>
      </c>
      <c r="E14" s="158">
        <f>'Calculo TR NO CEMS'!B11</f>
        <v>0</v>
      </c>
      <c r="F14" s="133" t="str">
        <f t="shared" si="3"/>
        <v>Estable</v>
      </c>
      <c r="G14" s="56" t="str">
        <f t="shared" si="4"/>
        <v xml:space="preserve"> </v>
      </c>
      <c r="H14" s="56" t="str">
        <f t="shared" si="5"/>
        <v>Estable</v>
      </c>
      <c r="K14" s="50"/>
      <c r="L14" s="50"/>
      <c r="M14" s="50"/>
      <c r="N14" s="50"/>
      <c r="O14" s="50"/>
      <c r="P14" s="50"/>
      <c r="Q14" s="50"/>
    </row>
    <row r="15" spans="2:21" ht="18.75" customHeight="1" x14ac:dyDescent="0.25">
      <c r="C15" s="232"/>
      <c r="D15" s="51">
        <f>'Calculo TR NO CEMS'!A12</f>
        <v>43053.421527777777</v>
      </c>
      <c r="E15" s="158">
        <f>'Calculo TR NO CEMS'!B12</f>
        <v>0.3</v>
      </c>
      <c r="F15" s="133" t="str">
        <f t="shared" si="3"/>
        <v>Estable</v>
      </c>
      <c r="G15" s="56" t="str">
        <f t="shared" si="4"/>
        <v xml:space="preserve"> </v>
      </c>
      <c r="H15" s="56" t="str">
        <f t="shared" si="5"/>
        <v>Estable</v>
      </c>
      <c r="K15" s="50"/>
      <c r="L15" s="50"/>
      <c r="M15" s="50"/>
      <c r="N15" s="50"/>
      <c r="O15" s="50"/>
      <c r="P15" s="50"/>
      <c r="Q15" s="50"/>
    </row>
    <row r="16" spans="2:21" ht="18.75" customHeight="1" x14ac:dyDescent="0.25">
      <c r="C16" s="233"/>
      <c r="D16" s="51">
        <f>'Calculo TR NO CEMS'!A13</f>
        <v>43053.422222222216</v>
      </c>
      <c r="E16" s="158">
        <f>'Calculo TR NO CEMS'!B13</f>
        <v>5</v>
      </c>
      <c r="F16" s="133" t="str">
        <f t="shared" si="3"/>
        <v xml:space="preserve"> </v>
      </c>
      <c r="G16" s="56" t="str">
        <f t="shared" si="4"/>
        <v xml:space="preserve"> </v>
      </c>
      <c r="H16" s="56" t="str">
        <f t="shared" si="5"/>
        <v xml:space="preserve"> </v>
      </c>
      <c r="K16" s="50"/>
      <c r="L16" s="50"/>
      <c r="M16" s="50"/>
      <c r="N16" s="50"/>
      <c r="O16" s="50"/>
      <c r="P16" s="50"/>
      <c r="Q16" s="50"/>
    </row>
    <row r="17" spans="3:17" x14ac:dyDescent="0.25">
      <c r="G17" s="134"/>
      <c r="H17" s="53"/>
      <c r="J17" s="53"/>
      <c r="K17" s="53"/>
      <c r="L17" s="53"/>
      <c r="M17" s="53"/>
      <c r="N17" s="53"/>
      <c r="O17" s="53"/>
      <c r="P17" s="53"/>
      <c r="Q17" s="53"/>
    </row>
    <row r="18" spans="3:17" x14ac:dyDescent="0.25">
      <c r="G18" s="134"/>
      <c r="H18" s="50"/>
      <c r="J18" s="50"/>
      <c r="K18" s="50"/>
      <c r="L18" s="50"/>
      <c r="M18" s="50"/>
      <c r="N18" s="50"/>
      <c r="O18" s="50"/>
      <c r="P18" s="50"/>
      <c r="Q18" s="50"/>
    </row>
    <row r="19" spans="3:17" x14ac:dyDescent="0.25">
      <c r="G19" s="134"/>
      <c r="H19" s="50"/>
      <c r="J19" s="50"/>
      <c r="K19" s="50"/>
      <c r="L19" s="50"/>
      <c r="M19" s="50"/>
      <c r="N19" s="50"/>
      <c r="O19" s="50"/>
      <c r="P19" s="50"/>
      <c r="Q19" s="50"/>
    </row>
    <row r="20" spans="3:17" x14ac:dyDescent="0.25">
      <c r="G20" s="134"/>
      <c r="H20" s="50"/>
      <c r="J20" s="50"/>
      <c r="K20" s="50"/>
      <c r="L20" s="50"/>
      <c r="M20" s="50"/>
      <c r="N20" s="50"/>
      <c r="O20" s="50"/>
      <c r="P20" s="50"/>
      <c r="Q20" s="50"/>
    </row>
    <row r="22" spans="3:17" x14ac:dyDescent="0.25">
      <c r="C22" s="134" t="s">
        <v>42</v>
      </c>
      <c r="G22" s="134"/>
      <c r="H22" s="134"/>
    </row>
    <row r="23" spans="3:17" ht="30" customHeight="1" x14ac:dyDescent="0.25">
      <c r="C23" s="137" t="s">
        <v>30</v>
      </c>
      <c r="D23" s="137" t="s">
        <v>31</v>
      </c>
      <c r="E23" s="137" t="s">
        <v>9</v>
      </c>
      <c r="F23" s="138" t="s">
        <v>36</v>
      </c>
      <c r="G23" s="139"/>
      <c r="H23" s="140"/>
      <c r="J23" s="56"/>
      <c r="K23" s="56" t="s">
        <v>33</v>
      </c>
      <c r="L23" s="56" t="s">
        <v>38</v>
      </c>
    </row>
    <row r="24" spans="3:17" ht="30" x14ac:dyDescent="0.25">
      <c r="C24" s="137"/>
      <c r="D24" s="137" t="s">
        <v>32</v>
      </c>
      <c r="E24" s="137" t="s">
        <v>21</v>
      </c>
      <c r="F24" s="61">
        <v>0.02</v>
      </c>
      <c r="G24" s="61">
        <v>0.06</v>
      </c>
      <c r="H24" s="137" t="s">
        <v>131</v>
      </c>
      <c r="J24" s="58" t="s">
        <v>37</v>
      </c>
      <c r="K24" s="59">
        <f>AVERAGE(E25:E30)</f>
        <v>18.733333333333331</v>
      </c>
      <c r="L24" s="59">
        <f>AVERAGE(E32:E37)</f>
        <v>32.4</v>
      </c>
      <c r="N24" s="53"/>
      <c r="O24" s="53"/>
      <c r="P24" s="53"/>
    </row>
    <row r="25" spans="3:17" ht="15" customHeight="1" x14ac:dyDescent="0.25">
      <c r="C25" s="231" t="s">
        <v>33</v>
      </c>
      <c r="D25" s="51">
        <v>0.44375000000000003</v>
      </c>
      <c r="E25" s="52">
        <f>'Datos cems'!E65</f>
        <v>16.3</v>
      </c>
      <c r="F25" s="133"/>
      <c r="G25" s="56"/>
      <c r="H25" s="56"/>
      <c r="J25" s="57">
        <v>0.02</v>
      </c>
      <c r="K25" s="169">
        <f>0.02*K28</f>
        <v>0.8</v>
      </c>
      <c r="L25" s="170"/>
      <c r="M25" s="135" t="s">
        <v>39</v>
      </c>
      <c r="N25" s="136"/>
      <c r="P25" s="53"/>
    </row>
    <row r="26" spans="3:17" ht="15" customHeight="1" x14ac:dyDescent="0.25">
      <c r="C26" s="232"/>
      <c r="D26" s="51">
        <f>'Calculo TR NO CEMS'!A32</f>
        <v>43053.444444444438</v>
      </c>
      <c r="E26" s="52">
        <f>'Calculo TR NO CEMS'!B32</f>
        <v>16.8</v>
      </c>
      <c r="F26" s="133" t="str">
        <f>IF(ABS(E25-E26)&lt;K$25,"Estable"," ")</f>
        <v>Estable</v>
      </c>
      <c r="G26" s="56" t="str">
        <f>IF(ABS(E25-E26)&lt;K$26,"Estable"," ")</f>
        <v>Estable</v>
      </c>
      <c r="H26" s="56" t="str">
        <f>IF(ABS(E25-E26)&lt;0.5,"Estable"," ")</f>
        <v xml:space="preserve"> </v>
      </c>
      <c r="J26" s="57">
        <v>0.06</v>
      </c>
      <c r="K26" s="59">
        <f>0.06*K24</f>
        <v>1.1239999999999999</v>
      </c>
      <c r="L26" s="59">
        <f>0.06*L24</f>
        <v>1.944</v>
      </c>
      <c r="M26" s="135" t="s">
        <v>40</v>
      </c>
      <c r="N26" s="136"/>
      <c r="O26" s="136"/>
    </row>
    <row r="27" spans="3:17" x14ac:dyDescent="0.25">
      <c r="C27" s="232"/>
      <c r="D27" s="51">
        <f>'Calculo TR NO CEMS'!A33</f>
        <v>43053.445138888885</v>
      </c>
      <c r="E27" s="52">
        <f>'Calculo TR NO CEMS'!B33</f>
        <v>18.7</v>
      </c>
      <c r="F27" s="133" t="str">
        <f t="shared" ref="F27:F28" si="6">IF(ABS(E26-E27)&lt;K$25,"Estable"," ")</f>
        <v xml:space="preserve"> </v>
      </c>
      <c r="G27" s="56" t="str">
        <f t="shared" ref="G27:G29" si="7">IF(ABS(E26-E27)&lt;K$26,"Estable"," ")</f>
        <v xml:space="preserve"> </v>
      </c>
      <c r="H27" s="56" t="str">
        <f t="shared" ref="H27:H29" si="8">IF(ABS(E26-E27)&lt;0.5,"Estable"," ")</f>
        <v xml:space="preserve"> </v>
      </c>
      <c r="N27" s="53"/>
      <c r="O27" s="50"/>
      <c r="P27" s="50"/>
    </row>
    <row r="28" spans="3:17" ht="30" x14ac:dyDescent="0.25">
      <c r="C28" s="232"/>
      <c r="D28" s="51">
        <f>'Calculo TR NO CEMS'!A34</f>
        <v>43053.445833333331</v>
      </c>
      <c r="E28" s="52">
        <f>'Calculo TR NO CEMS'!B34</f>
        <v>19.899999999999999</v>
      </c>
      <c r="F28" s="133" t="str">
        <f t="shared" si="6"/>
        <v xml:space="preserve"> </v>
      </c>
      <c r="G28" s="56" t="str">
        <f t="shared" si="7"/>
        <v xml:space="preserve"> </v>
      </c>
      <c r="H28" s="56" t="str">
        <f t="shared" si="8"/>
        <v xml:space="preserve"> </v>
      </c>
      <c r="J28" s="157" t="s">
        <v>134</v>
      </c>
      <c r="K28" s="157">
        <v>40</v>
      </c>
    </row>
    <row r="29" spans="3:17" x14ac:dyDescent="0.25">
      <c r="C29" s="233"/>
      <c r="D29" s="51">
        <f>'Calculo TR NO CEMS'!A35</f>
        <v>43053.446527777771</v>
      </c>
      <c r="E29" s="52">
        <f>'Calculo TR NO CEMS'!B35</f>
        <v>20.2</v>
      </c>
      <c r="F29" s="133" t="str">
        <f>IF(ABS(E28-E29)&lt;K$25,"Estable"," ")</f>
        <v>Estable</v>
      </c>
      <c r="G29" s="56" t="str">
        <f t="shared" si="7"/>
        <v>Estable</v>
      </c>
      <c r="H29" s="56" t="str">
        <f t="shared" si="8"/>
        <v>Estable</v>
      </c>
    </row>
    <row r="30" spans="3:17" ht="15" customHeight="1" x14ac:dyDescent="0.25">
      <c r="C30" s="231" t="s">
        <v>135</v>
      </c>
      <c r="D30" s="51">
        <f>'Calculo TR NO CEMS'!A36</f>
        <v>43053.447222222218</v>
      </c>
      <c r="E30" s="52">
        <f>'Calculo TR NO CEMS'!B36</f>
        <v>20.5</v>
      </c>
      <c r="F30" s="224" t="s">
        <v>34</v>
      </c>
      <c r="G30" s="225"/>
      <c r="H30" s="226"/>
    </row>
    <row r="31" spans="3:17" x14ac:dyDescent="0.25">
      <c r="C31" s="232"/>
      <c r="D31" s="51">
        <f>'Calculo TR NO CEMS'!A37</f>
        <v>43053.447916666664</v>
      </c>
      <c r="E31" s="52">
        <f>'Calculo TR NO CEMS'!B37</f>
        <v>26.5</v>
      </c>
      <c r="F31" s="133" t="str">
        <f>IF(ABS(E30-E31)&lt;K$25,"Estable"," ")</f>
        <v xml:space="preserve"> </v>
      </c>
      <c r="G31" s="56" t="str">
        <f>IF(ABS(E30-E31)&lt;L$26,"Estable"," ")</f>
        <v xml:space="preserve"> </v>
      </c>
      <c r="H31" s="56" t="str">
        <f t="shared" ref="H31:H37" si="9">IF(ABS(E30-E31)&lt;0.5,"Estable"," ")</f>
        <v xml:space="preserve"> </v>
      </c>
    </row>
    <row r="32" spans="3:17" x14ac:dyDescent="0.25">
      <c r="C32" s="232"/>
      <c r="D32" s="51">
        <f>'Calculo TR NO CEMS'!A38</f>
        <v>43053.448611111111</v>
      </c>
      <c r="E32" s="52">
        <f>'Calculo TR NO CEMS'!B38</f>
        <v>36.200000000000003</v>
      </c>
      <c r="F32" s="133" t="str">
        <f t="shared" ref="F32:F37" si="10">IF(ABS(E31-E32)&lt;K$25,"Estable"," ")</f>
        <v xml:space="preserve"> </v>
      </c>
      <c r="G32" s="56" t="str">
        <f t="shared" ref="G32:G37" si="11">IF(ABS(E31-E32)&lt;L$26,"Estable"," ")</f>
        <v xml:space="preserve"> </v>
      </c>
      <c r="H32" s="56" t="str">
        <f t="shared" si="9"/>
        <v xml:space="preserve"> </v>
      </c>
    </row>
    <row r="33" spans="3:8" x14ac:dyDescent="0.25">
      <c r="C33" s="232"/>
      <c r="D33" s="51">
        <f>'Calculo TR NO CEMS'!A39</f>
        <v>43053.44930555555</v>
      </c>
      <c r="E33" s="52">
        <f>'Calculo TR NO CEMS'!B39</f>
        <v>33.5</v>
      </c>
      <c r="F33" s="133" t="str">
        <f t="shared" si="10"/>
        <v xml:space="preserve"> </v>
      </c>
      <c r="G33" s="56" t="str">
        <f t="shared" si="11"/>
        <v xml:space="preserve"> </v>
      </c>
      <c r="H33" s="56" t="str">
        <f t="shared" si="9"/>
        <v xml:space="preserve"> </v>
      </c>
    </row>
    <row r="34" spans="3:8" x14ac:dyDescent="0.25">
      <c r="C34" s="232"/>
      <c r="D34" s="51">
        <f>'Calculo TR NO CEMS'!A40</f>
        <v>43053.45</v>
      </c>
      <c r="E34" s="52">
        <f>'Calculo TR NO CEMS'!B40</f>
        <v>32.6</v>
      </c>
      <c r="F34" s="133" t="str">
        <f t="shared" si="10"/>
        <v xml:space="preserve"> </v>
      </c>
      <c r="G34" s="56" t="str">
        <f t="shared" si="11"/>
        <v>Estable</v>
      </c>
      <c r="H34" s="56" t="str">
        <f t="shared" si="9"/>
        <v xml:space="preserve"> </v>
      </c>
    </row>
    <row r="35" spans="3:8" x14ac:dyDescent="0.25">
      <c r="C35" s="232"/>
      <c r="D35" s="51">
        <f>'Calculo TR NO CEMS'!A41</f>
        <v>43053.450694444444</v>
      </c>
      <c r="E35" s="52">
        <f>'Calculo TR NO CEMS'!B41</f>
        <v>32.299999999999997</v>
      </c>
      <c r="F35" s="133" t="str">
        <f t="shared" si="10"/>
        <v>Estable</v>
      </c>
      <c r="G35" s="56" t="str">
        <f t="shared" si="11"/>
        <v>Estable</v>
      </c>
      <c r="H35" s="56" t="str">
        <f t="shared" si="9"/>
        <v>Estable</v>
      </c>
    </row>
    <row r="36" spans="3:8" x14ac:dyDescent="0.25">
      <c r="C36" s="232"/>
      <c r="D36" s="51">
        <f>'Calculo TR NO CEMS'!A42</f>
        <v>43053.451388888883</v>
      </c>
      <c r="E36" s="52">
        <f>'Calculo TR NO CEMS'!B42</f>
        <v>32.1</v>
      </c>
      <c r="F36" s="133" t="str">
        <f t="shared" si="10"/>
        <v>Estable</v>
      </c>
      <c r="G36" s="56" t="str">
        <f t="shared" si="11"/>
        <v>Estable</v>
      </c>
      <c r="H36" s="56" t="str">
        <f t="shared" si="9"/>
        <v>Estable</v>
      </c>
    </row>
    <row r="37" spans="3:8" x14ac:dyDescent="0.25">
      <c r="C37" s="233"/>
      <c r="D37" s="51">
        <f>'Calculo TR NO CEMS'!A43</f>
        <v>43053.45208333333</v>
      </c>
      <c r="E37" s="52">
        <f>'Calculo TR NO CEMS'!B43</f>
        <v>27.7</v>
      </c>
      <c r="F37" s="133" t="str">
        <f t="shared" si="10"/>
        <v xml:space="preserve"> </v>
      </c>
      <c r="G37" s="56" t="str">
        <f t="shared" si="11"/>
        <v xml:space="preserve"> </v>
      </c>
      <c r="H37" s="56" t="str">
        <f t="shared" si="9"/>
        <v xml:space="preserve"> </v>
      </c>
    </row>
    <row r="38" spans="3:8" x14ac:dyDescent="0.25">
      <c r="D38" s="51"/>
    </row>
  </sheetData>
  <mergeCells count="7">
    <mergeCell ref="C5:C9"/>
    <mergeCell ref="F3:H3"/>
    <mergeCell ref="C30:C37"/>
    <mergeCell ref="F30:H30"/>
    <mergeCell ref="C10:C16"/>
    <mergeCell ref="F10:H10"/>
    <mergeCell ref="C25:C2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A37BB-E81D-4DBE-A1A1-74E7AC24373E}">
  <dimension ref="A1:O80"/>
  <sheetViews>
    <sheetView topLeftCell="A16" zoomScale="90" zoomScaleNormal="90" zoomScaleSheetLayoutView="87" workbookViewId="0">
      <selection activeCell="I31" sqref="I31"/>
    </sheetView>
  </sheetViews>
  <sheetFormatPr baseColWidth="10" defaultRowHeight="15" x14ac:dyDescent="0.25"/>
  <cols>
    <col min="1" max="1" width="3.7109375" customWidth="1"/>
    <col min="2" max="2" width="10.42578125" customWidth="1"/>
    <col min="3" max="3" width="10.7109375" customWidth="1"/>
    <col min="4" max="4" width="17.7109375" customWidth="1"/>
    <col min="5" max="5" width="6.42578125" customWidth="1"/>
    <col min="6" max="6" width="3.7109375" customWidth="1"/>
    <col min="7" max="7" width="10.7109375" customWidth="1"/>
    <col min="8" max="8" width="10.7109375" style="36" customWidth="1"/>
    <col min="9" max="9" width="17.7109375" style="43" customWidth="1"/>
    <col min="10" max="10" width="26" style="36" bestFit="1" customWidth="1"/>
    <col min="11" max="11" width="7.140625" customWidth="1"/>
    <col min="12" max="12" width="22.28515625" bestFit="1" customWidth="1"/>
    <col min="13" max="13" width="25.140625" bestFit="1" customWidth="1"/>
    <col min="14" max="14" width="27.5703125" bestFit="1" customWidth="1"/>
    <col min="15" max="15" width="27.42578125" bestFit="1" customWidth="1"/>
  </cols>
  <sheetData>
    <row r="1" spans="1:15" ht="12" customHeight="1" x14ac:dyDescent="0.25">
      <c r="A1" s="5"/>
      <c r="B1" s="2"/>
      <c r="C1" s="2"/>
      <c r="D1" s="2"/>
      <c r="E1" s="2"/>
      <c r="F1" s="2"/>
      <c r="G1" s="2"/>
      <c r="H1" s="37"/>
      <c r="I1" s="38"/>
    </row>
    <row r="2" spans="1:15" ht="34.5" customHeight="1" x14ac:dyDescent="0.25">
      <c r="A2" s="185"/>
      <c r="B2" s="185"/>
      <c r="C2" s="185"/>
      <c r="D2" s="185"/>
      <c r="E2" s="186" t="s">
        <v>27</v>
      </c>
      <c r="F2" s="187"/>
      <c r="G2" s="187"/>
      <c r="H2" s="187"/>
      <c r="I2" s="187"/>
    </row>
    <row r="3" spans="1:15" ht="7.5" customHeight="1" x14ac:dyDescent="0.25">
      <c r="A3" s="3"/>
      <c r="B3" s="1"/>
      <c r="C3" s="1"/>
      <c r="D3" s="1"/>
      <c r="E3" s="1"/>
      <c r="F3" s="1"/>
      <c r="G3" s="1"/>
      <c r="H3" s="39"/>
      <c r="I3" s="40"/>
    </row>
    <row r="4" spans="1:15" ht="14.25" customHeight="1" x14ac:dyDescent="0.25">
      <c r="A4" s="188" t="s">
        <v>110</v>
      </c>
      <c r="B4" s="188"/>
      <c r="C4" s="188"/>
      <c r="D4" s="188"/>
      <c r="E4" s="188"/>
      <c r="F4" s="188"/>
      <c r="G4" s="188"/>
      <c r="H4" s="188"/>
      <c r="I4" s="188"/>
      <c r="K4" s="148"/>
      <c r="L4" t="s">
        <v>47</v>
      </c>
      <c r="M4" t="s">
        <v>46</v>
      </c>
      <c r="N4" t="s">
        <v>44</v>
      </c>
      <c r="O4" t="s">
        <v>45</v>
      </c>
    </row>
    <row r="5" spans="1:15" ht="13.5" customHeight="1" x14ac:dyDescent="0.25">
      <c r="A5" s="177"/>
      <c r="B5" s="178" t="s">
        <v>8</v>
      </c>
      <c r="C5" s="178"/>
      <c r="D5" s="178"/>
      <c r="E5" s="179" t="s">
        <v>48</v>
      </c>
      <c r="F5" s="179"/>
      <c r="G5" s="179"/>
      <c r="H5" s="179"/>
      <c r="I5" s="179"/>
      <c r="K5" s="148">
        <v>43053.413888888885</v>
      </c>
      <c r="L5">
        <v>14.22</v>
      </c>
      <c r="M5">
        <v>0.4</v>
      </c>
      <c r="N5">
        <v>3.6</v>
      </c>
      <c r="O5">
        <v>3.8</v>
      </c>
    </row>
    <row r="6" spans="1:15" x14ac:dyDescent="0.25">
      <c r="A6" s="177"/>
      <c r="B6" s="178" t="s">
        <v>0</v>
      </c>
      <c r="C6" s="178"/>
      <c r="D6" s="178"/>
      <c r="E6" s="179" t="s">
        <v>111</v>
      </c>
      <c r="F6" s="179"/>
      <c r="G6" s="179"/>
      <c r="H6" s="179"/>
      <c r="I6" s="179"/>
      <c r="K6" s="148">
        <v>43053.414583333331</v>
      </c>
      <c r="L6">
        <v>14.22</v>
      </c>
      <c r="M6">
        <v>0</v>
      </c>
      <c r="N6">
        <v>0.8</v>
      </c>
      <c r="O6">
        <v>0.9</v>
      </c>
    </row>
    <row r="7" spans="1:15" x14ac:dyDescent="0.25">
      <c r="A7" s="177"/>
      <c r="B7" s="178" t="s">
        <v>18</v>
      </c>
      <c r="C7" s="178"/>
      <c r="D7" s="178"/>
      <c r="E7" s="189">
        <v>43053</v>
      </c>
      <c r="F7" s="189"/>
      <c r="G7" s="189"/>
      <c r="H7" s="189"/>
      <c r="I7" s="189"/>
      <c r="K7" s="148">
        <v>43053.415277777771</v>
      </c>
      <c r="L7">
        <v>13.86</v>
      </c>
      <c r="M7">
        <v>0.9</v>
      </c>
      <c r="N7">
        <v>41.6</v>
      </c>
      <c r="O7">
        <v>40.4</v>
      </c>
    </row>
    <row r="8" spans="1:15" ht="13.5" customHeight="1" x14ac:dyDescent="0.25">
      <c r="A8" s="71"/>
      <c r="B8" s="176"/>
      <c r="C8" s="176"/>
      <c r="D8" s="176"/>
      <c r="E8" s="25"/>
      <c r="F8" s="25"/>
      <c r="G8" s="25"/>
      <c r="H8" s="41"/>
      <c r="I8" s="72"/>
      <c r="K8" s="148">
        <v>43053.415972222218</v>
      </c>
      <c r="L8">
        <v>13.24</v>
      </c>
      <c r="M8">
        <v>17.899999999999999</v>
      </c>
      <c r="N8">
        <v>168.8</v>
      </c>
      <c r="O8">
        <v>169.3</v>
      </c>
    </row>
    <row r="9" spans="1:15" ht="15.75" customHeight="1" x14ac:dyDescent="0.25">
      <c r="A9" s="177" t="s">
        <v>7</v>
      </c>
      <c r="B9" s="178" t="s">
        <v>6</v>
      </c>
      <c r="C9" s="178"/>
      <c r="D9" s="178"/>
      <c r="E9" s="179" t="s">
        <v>128</v>
      </c>
      <c r="F9" s="179"/>
      <c r="G9" s="179"/>
      <c r="H9" s="179"/>
      <c r="I9" s="179"/>
      <c r="K9" s="148">
        <v>43053.416666666664</v>
      </c>
      <c r="L9">
        <v>13.24</v>
      </c>
      <c r="M9">
        <v>21.3</v>
      </c>
      <c r="N9">
        <v>182.9</v>
      </c>
      <c r="O9">
        <v>185.4</v>
      </c>
    </row>
    <row r="10" spans="1:15" x14ac:dyDescent="0.25">
      <c r="A10" s="177"/>
      <c r="B10" s="178" t="s">
        <v>1</v>
      </c>
      <c r="C10" s="178"/>
      <c r="D10" s="178"/>
      <c r="E10" s="179" t="s">
        <v>25</v>
      </c>
      <c r="F10" s="179"/>
      <c r="G10" s="179"/>
      <c r="H10" s="179"/>
      <c r="I10" s="179"/>
      <c r="K10" s="148">
        <v>43053.417361111111</v>
      </c>
      <c r="L10">
        <v>13.24</v>
      </c>
      <c r="M10">
        <v>22.2</v>
      </c>
      <c r="N10">
        <v>188.4</v>
      </c>
      <c r="O10">
        <v>190.1</v>
      </c>
    </row>
    <row r="11" spans="1:15" x14ac:dyDescent="0.25">
      <c r="A11" s="177"/>
      <c r="B11" s="178" t="s">
        <v>19</v>
      </c>
      <c r="C11" s="178"/>
      <c r="D11" s="178"/>
      <c r="E11" s="180" t="s">
        <v>107</v>
      </c>
      <c r="F11" s="179"/>
      <c r="G11" s="179"/>
      <c r="H11" s="179"/>
      <c r="I11" s="179"/>
      <c r="K11" s="148">
        <v>43053.41805555555</v>
      </c>
      <c r="L11">
        <v>13.29</v>
      </c>
      <c r="M11">
        <v>22.7</v>
      </c>
      <c r="N11">
        <v>193.8</v>
      </c>
      <c r="O11">
        <v>193</v>
      </c>
    </row>
    <row r="12" spans="1:15" x14ac:dyDescent="0.25">
      <c r="A12" s="177"/>
      <c r="B12" s="181" t="s">
        <v>109</v>
      </c>
      <c r="C12" s="182"/>
      <c r="D12" s="89">
        <v>0</v>
      </c>
      <c r="E12" s="78" t="s">
        <v>108</v>
      </c>
      <c r="F12" s="78"/>
      <c r="G12" s="79"/>
      <c r="H12" s="183">
        <v>437.9</v>
      </c>
      <c r="I12" s="184"/>
      <c r="K12" s="148">
        <v>43053.418749999997</v>
      </c>
      <c r="L12">
        <v>18.68</v>
      </c>
      <c r="M12">
        <v>19.2</v>
      </c>
      <c r="N12">
        <v>128.6</v>
      </c>
      <c r="O12">
        <v>129.6</v>
      </c>
    </row>
    <row r="13" spans="1:15" x14ac:dyDescent="0.25">
      <c r="A13" s="73"/>
      <c r="B13" s="1"/>
      <c r="C13" s="1"/>
      <c r="D13" s="1"/>
      <c r="E13" s="1"/>
      <c r="F13" s="1"/>
      <c r="G13" s="1"/>
      <c r="H13" s="39"/>
      <c r="I13" s="70"/>
      <c r="K13" s="148">
        <v>43053.419444444444</v>
      </c>
      <c r="L13">
        <v>23.14</v>
      </c>
      <c r="M13">
        <v>2.2000000000000002</v>
      </c>
      <c r="N13">
        <v>13.4</v>
      </c>
      <c r="O13">
        <v>14.1</v>
      </c>
    </row>
    <row r="14" spans="1:15" ht="15.75" customHeight="1" x14ac:dyDescent="0.25">
      <c r="A14" s="196" t="s">
        <v>3</v>
      </c>
      <c r="B14" s="89" t="s">
        <v>4</v>
      </c>
      <c r="C14" s="89" t="s">
        <v>2</v>
      </c>
      <c r="D14" s="90"/>
      <c r="E14" s="1"/>
      <c r="F14" s="196" t="s">
        <v>22</v>
      </c>
      <c r="G14" s="67" t="s">
        <v>4</v>
      </c>
      <c r="H14" s="68" t="s">
        <v>2</v>
      </c>
      <c r="I14" s="101"/>
      <c r="K14" s="148">
        <v>43053.420138888883</v>
      </c>
      <c r="L14">
        <v>23.13</v>
      </c>
      <c r="M14">
        <v>0.3</v>
      </c>
      <c r="N14">
        <v>3.2</v>
      </c>
      <c r="O14">
        <v>3.4</v>
      </c>
    </row>
    <row r="15" spans="1:15" ht="15.75" customHeight="1" x14ac:dyDescent="0.25">
      <c r="A15" s="197"/>
      <c r="B15" s="89" t="s">
        <v>20</v>
      </c>
      <c r="C15" s="89" t="s">
        <v>21</v>
      </c>
      <c r="D15" s="90"/>
      <c r="E15" s="1"/>
      <c r="F15" s="197"/>
      <c r="G15" s="67" t="s">
        <v>20</v>
      </c>
      <c r="H15" s="68" t="s">
        <v>21</v>
      </c>
      <c r="I15" s="101"/>
      <c r="K15" s="148">
        <v>43053.42083333333</v>
      </c>
      <c r="L15">
        <v>23.04</v>
      </c>
      <c r="M15">
        <v>0</v>
      </c>
      <c r="N15">
        <v>0.7</v>
      </c>
      <c r="O15">
        <v>0.9</v>
      </c>
    </row>
    <row r="16" spans="1:15" ht="15.75" customHeight="1" x14ac:dyDescent="0.25">
      <c r="A16" s="197"/>
      <c r="B16" s="24">
        <v>43053.415972222218</v>
      </c>
      <c r="C16" s="29">
        <v>168.8</v>
      </c>
      <c r="D16" s="101" t="s">
        <v>43</v>
      </c>
      <c r="E16" s="1"/>
      <c r="F16" s="197"/>
      <c r="G16" s="24">
        <v>43053.443055555552</v>
      </c>
      <c r="H16" s="45">
        <v>266.2</v>
      </c>
      <c r="I16" s="101" t="s">
        <v>43</v>
      </c>
      <c r="J16" s="121"/>
      <c r="K16" s="148">
        <v>43053.421527777777</v>
      </c>
      <c r="L16">
        <v>23.02</v>
      </c>
      <c r="M16">
        <v>0.3</v>
      </c>
      <c r="N16">
        <v>4.2</v>
      </c>
      <c r="O16">
        <v>4.3</v>
      </c>
    </row>
    <row r="17" spans="1:15" x14ac:dyDescent="0.25">
      <c r="A17" s="197"/>
      <c r="B17" s="24">
        <v>43053.416666666664</v>
      </c>
      <c r="C17" s="29">
        <v>182.9</v>
      </c>
      <c r="D17" s="101" t="s">
        <v>43</v>
      </c>
      <c r="E17" s="1"/>
      <c r="F17" s="197"/>
      <c r="G17" s="24">
        <v>43053.443749999999</v>
      </c>
      <c r="H17" s="45">
        <v>192.2</v>
      </c>
      <c r="I17" s="101" t="s">
        <v>43</v>
      </c>
      <c r="J17" s="121"/>
      <c r="K17" s="148">
        <v>43053.422222222216</v>
      </c>
      <c r="L17">
        <v>16.079999999999998</v>
      </c>
      <c r="M17">
        <v>5</v>
      </c>
      <c r="N17">
        <v>85.2</v>
      </c>
      <c r="O17">
        <v>83.9</v>
      </c>
    </row>
    <row r="18" spans="1:15" x14ac:dyDescent="0.25">
      <c r="A18" s="197"/>
      <c r="B18" s="24">
        <v>43053.417361111111</v>
      </c>
      <c r="C18" s="29">
        <v>188.4</v>
      </c>
      <c r="D18" s="101" t="s">
        <v>43</v>
      </c>
      <c r="E18" s="1"/>
      <c r="F18" s="197"/>
      <c r="G18" s="24">
        <v>43053.444444444438</v>
      </c>
      <c r="H18" s="45">
        <v>173.2</v>
      </c>
      <c r="I18" s="101" t="s">
        <v>43</v>
      </c>
      <c r="J18" s="121"/>
      <c r="K18" s="148">
        <v>43053.422916666663</v>
      </c>
      <c r="L18">
        <v>13.3</v>
      </c>
      <c r="M18">
        <v>19</v>
      </c>
      <c r="N18">
        <v>181.9</v>
      </c>
      <c r="O18">
        <v>179</v>
      </c>
    </row>
    <row r="19" spans="1:15" x14ac:dyDescent="0.25">
      <c r="A19" s="197"/>
      <c r="B19" s="65">
        <v>43053.41805555555</v>
      </c>
      <c r="C19" s="66">
        <v>193.8</v>
      </c>
      <c r="D19" s="98" t="s">
        <v>102</v>
      </c>
      <c r="E19" s="1"/>
      <c r="F19" s="197"/>
      <c r="G19" s="24">
        <v>43053.445138888885</v>
      </c>
      <c r="H19" s="45">
        <v>171</v>
      </c>
      <c r="I19" s="101" t="s">
        <v>43</v>
      </c>
      <c r="J19" s="121"/>
      <c r="K19" s="148">
        <v>43053.423611111109</v>
      </c>
      <c r="L19">
        <v>13.24</v>
      </c>
      <c r="M19">
        <v>21.1</v>
      </c>
      <c r="N19">
        <v>188.3</v>
      </c>
      <c r="O19">
        <v>187.3</v>
      </c>
    </row>
    <row r="20" spans="1:15" x14ac:dyDescent="0.25">
      <c r="A20" s="197"/>
      <c r="B20" s="24">
        <v>43053.418749999997</v>
      </c>
      <c r="C20" s="29">
        <v>128.6</v>
      </c>
      <c r="D20" s="160"/>
      <c r="E20" s="1"/>
      <c r="F20" s="197"/>
      <c r="G20" s="24">
        <v>43053.445833333331</v>
      </c>
      <c r="H20" s="45">
        <v>172</v>
      </c>
      <c r="I20" s="101" t="s">
        <v>43</v>
      </c>
      <c r="J20" s="121"/>
      <c r="K20" s="148">
        <v>43053.424305555549</v>
      </c>
      <c r="L20">
        <v>13.32</v>
      </c>
      <c r="M20">
        <v>21.8</v>
      </c>
      <c r="N20">
        <v>191.3</v>
      </c>
      <c r="O20">
        <v>190.7</v>
      </c>
    </row>
    <row r="21" spans="1:15" x14ac:dyDescent="0.25">
      <c r="A21" s="197"/>
      <c r="B21" s="24">
        <v>43053.419444444444</v>
      </c>
      <c r="C21" s="29">
        <v>13.4</v>
      </c>
      <c r="D21" s="101"/>
      <c r="E21" s="1"/>
      <c r="F21" s="197"/>
      <c r="G21" s="24">
        <v>43053.446527777771</v>
      </c>
      <c r="H21" s="45">
        <v>175.5</v>
      </c>
      <c r="I21" s="101" t="s">
        <v>43</v>
      </c>
      <c r="J21" s="121"/>
      <c r="K21" s="148">
        <v>43053.424999999996</v>
      </c>
      <c r="L21">
        <v>13.6</v>
      </c>
      <c r="M21">
        <v>21.9</v>
      </c>
      <c r="N21">
        <v>191.3</v>
      </c>
      <c r="O21">
        <v>192.9</v>
      </c>
    </row>
    <row r="22" spans="1:15" x14ac:dyDescent="0.25">
      <c r="A22" s="197"/>
      <c r="B22" s="24">
        <v>43053.420138888883</v>
      </c>
      <c r="C22" s="29">
        <v>3.2</v>
      </c>
      <c r="D22" s="101"/>
      <c r="E22" s="1"/>
      <c r="F22" s="197"/>
      <c r="G22" s="65">
        <v>43053.447222222218</v>
      </c>
      <c r="H22" s="100">
        <v>177.2</v>
      </c>
      <c r="I22" s="98" t="s">
        <v>102</v>
      </c>
      <c r="J22" s="121"/>
      <c r="K22" s="148">
        <v>43053.425694444442</v>
      </c>
      <c r="L22">
        <v>13.69</v>
      </c>
      <c r="M22">
        <v>21.6</v>
      </c>
      <c r="N22">
        <v>192</v>
      </c>
      <c r="O22">
        <v>193.4</v>
      </c>
    </row>
    <row r="23" spans="1:15" x14ac:dyDescent="0.25">
      <c r="A23" s="197"/>
      <c r="B23" s="24">
        <v>43053.42083333333</v>
      </c>
      <c r="C23" s="29">
        <v>0.7</v>
      </c>
      <c r="D23" s="101"/>
      <c r="E23" s="1"/>
      <c r="F23" s="197"/>
      <c r="G23" s="24">
        <v>43053.447916666664</v>
      </c>
      <c r="H23" s="45">
        <v>264.10000000000002</v>
      </c>
      <c r="J23" s="121"/>
      <c r="K23" s="148">
        <v>43053.426388888882</v>
      </c>
      <c r="L23">
        <v>13.73</v>
      </c>
      <c r="M23">
        <v>21.4</v>
      </c>
      <c r="N23">
        <v>193.2</v>
      </c>
      <c r="O23">
        <v>192.7</v>
      </c>
    </row>
    <row r="24" spans="1:15" x14ac:dyDescent="0.25">
      <c r="A24" s="197"/>
      <c r="B24" s="24">
        <v>43053.421527777777</v>
      </c>
      <c r="C24" s="29">
        <v>4.2</v>
      </c>
      <c r="D24" s="101"/>
      <c r="E24" s="1"/>
      <c r="F24" s="197"/>
      <c r="G24" s="24">
        <v>43053.448611111111</v>
      </c>
      <c r="H24" s="45">
        <v>425.4</v>
      </c>
      <c r="I24" s="101"/>
      <c r="J24" s="121"/>
      <c r="K24" s="148">
        <v>43053.427083333328</v>
      </c>
      <c r="L24">
        <v>13.82</v>
      </c>
      <c r="M24">
        <v>21.4</v>
      </c>
      <c r="N24">
        <v>190.6</v>
      </c>
      <c r="O24">
        <v>189.4</v>
      </c>
    </row>
    <row r="25" spans="1:15" x14ac:dyDescent="0.25">
      <c r="A25" s="197"/>
      <c r="B25" s="24">
        <v>43053.422222222216</v>
      </c>
      <c r="C25" s="29">
        <v>85.2</v>
      </c>
      <c r="D25" s="101"/>
      <c r="E25" s="1"/>
      <c r="F25" s="197"/>
      <c r="G25" s="24">
        <v>43053.44930555555</v>
      </c>
      <c r="H25" s="45">
        <v>433.2</v>
      </c>
      <c r="I25" s="101"/>
      <c r="J25" s="121"/>
      <c r="K25" s="148">
        <v>43053.427777777775</v>
      </c>
      <c r="L25">
        <v>13.8</v>
      </c>
      <c r="M25">
        <v>21.2</v>
      </c>
      <c r="N25">
        <v>185.5</v>
      </c>
      <c r="O25">
        <v>185.4</v>
      </c>
    </row>
    <row r="26" spans="1:15" x14ac:dyDescent="0.25">
      <c r="A26" s="197"/>
      <c r="B26" s="24">
        <v>43053.422916666663</v>
      </c>
      <c r="C26" s="29">
        <v>181.9</v>
      </c>
      <c r="D26" s="101" t="s">
        <v>43</v>
      </c>
      <c r="E26" s="1"/>
      <c r="F26" s="197"/>
      <c r="G26" s="24">
        <v>43053.45</v>
      </c>
      <c r="H26" s="45">
        <v>440.4</v>
      </c>
      <c r="I26" s="101"/>
      <c r="J26" s="121"/>
      <c r="K26" s="148">
        <v>43053.428472222222</v>
      </c>
      <c r="L26">
        <v>13.92</v>
      </c>
      <c r="M26">
        <v>20.9</v>
      </c>
      <c r="N26">
        <v>183</v>
      </c>
      <c r="O26">
        <v>182.3</v>
      </c>
    </row>
    <row r="27" spans="1:15" x14ac:dyDescent="0.25">
      <c r="A27" s="197"/>
      <c r="B27" s="24">
        <v>43053.423611111109</v>
      </c>
      <c r="C27" s="29">
        <v>188.3</v>
      </c>
      <c r="D27" s="101" t="s">
        <v>43</v>
      </c>
      <c r="E27" s="1"/>
      <c r="F27" s="197"/>
      <c r="G27" s="24">
        <v>43053.450694444444</v>
      </c>
      <c r="H27" s="45">
        <v>438</v>
      </c>
      <c r="I27" s="101"/>
      <c r="J27" s="121"/>
      <c r="K27" s="148">
        <v>43053.429166666661</v>
      </c>
      <c r="L27">
        <v>13.93</v>
      </c>
      <c r="M27">
        <v>20.9</v>
      </c>
      <c r="N27">
        <v>179</v>
      </c>
      <c r="O27">
        <v>178.9</v>
      </c>
    </row>
    <row r="28" spans="1:15" x14ac:dyDescent="0.25">
      <c r="A28" s="197"/>
      <c r="B28" s="24">
        <v>43053.424305555549</v>
      </c>
      <c r="C28" s="27">
        <v>191.3</v>
      </c>
      <c r="D28" s="101" t="s">
        <v>43</v>
      </c>
      <c r="E28" s="1"/>
      <c r="F28" s="197"/>
      <c r="G28" s="24">
        <v>43053.451388888883</v>
      </c>
      <c r="H28" s="45">
        <v>432.1</v>
      </c>
      <c r="I28" s="101"/>
      <c r="J28" s="121"/>
      <c r="K28" s="148">
        <v>43053.429861111108</v>
      </c>
      <c r="L28">
        <v>13.93</v>
      </c>
      <c r="M28">
        <v>21</v>
      </c>
      <c r="N28">
        <v>177.2</v>
      </c>
      <c r="O28">
        <v>175.1</v>
      </c>
    </row>
    <row r="29" spans="1:15" x14ac:dyDescent="0.25">
      <c r="A29" s="197"/>
      <c r="B29" s="24">
        <v>43053.424999999996</v>
      </c>
      <c r="C29" s="27">
        <v>191.3</v>
      </c>
      <c r="D29" s="101"/>
      <c r="E29" s="1"/>
      <c r="F29" s="197"/>
      <c r="G29" s="24">
        <v>43053.45208333333</v>
      </c>
      <c r="H29" s="45">
        <v>338.7</v>
      </c>
      <c r="I29" s="101"/>
      <c r="K29" s="148">
        <v>43053.430555555555</v>
      </c>
      <c r="L29">
        <v>5.94</v>
      </c>
      <c r="M29">
        <v>19.3</v>
      </c>
      <c r="N29">
        <v>146.9</v>
      </c>
      <c r="O29">
        <v>149.80000000000001</v>
      </c>
    </row>
    <row r="30" spans="1:15" x14ac:dyDescent="0.25">
      <c r="A30" s="197"/>
      <c r="B30" s="24">
        <v>43053.425694444442</v>
      </c>
      <c r="C30" s="27">
        <v>192</v>
      </c>
      <c r="D30" s="101"/>
      <c r="E30" s="1"/>
      <c r="F30" s="197"/>
      <c r="G30" s="24">
        <v>43053.452777777777</v>
      </c>
      <c r="H30" s="45">
        <v>179.8</v>
      </c>
      <c r="I30" s="101" t="s">
        <v>43</v>
      </c>
      <c r="K30" s="148">
        <v>43053.431249999994</v>
      </c>
      <c r="L30">
        <v>0.02</v>
      </c>
      <c r="M30">
        <v>14</v>
      </c>
      <c r="N30">
        <v>127.5</v>
      </c>
      <c r="O30">
        <v>128.6</v>
      </c>
    </row>
    <row r="31" spans="1:15" ht="15" customHeight="1" x14ac:dyDescent="0.25">
      <c r="A31" s="197"/>
      <c r="B31" s="24">
        <v>43053.426388888882</v>
      </c>
      <c r="C31" s="27">
        <v>193.2</v>
      </c>
      <c r="D31" s="58"/>
      <c r="E31" s="1"/>
      <c r="F31" s="197"/>
      <c r="G31" s="24">
        <v>43053.453472222216</v>
      </c>
      <c r="H31" s="45">
        <v>171.4</v>
      </c>
      <c r="I31" s="101" t="s">
        <v>43</v>
      </c>
      <c r="K31" s="148">
        <v>43053.431944444441</v>
      </c>
      <c r="L31">
        <v>0</v>
      </c>
      <c r="M31">
        <v>11.7</v>
      </c>
      <c r="N31">
        <v>127.6</v>
      </c>
      <c r="O31">
        <v>127.7</v>
      </c>
    </row>
    <row r="32" spans="1:15" ht="14.25" customHeight="1" x14ac:dyDescent="0.25">
      <c r="A32" s="197"/>
      <c r="B32" s="24">
        <v>43053.427083333328</v>
      </c>
      <c r="C32" s="28">
        <v>190.6</v>
      </c>
      <c r="D32" s="58"/>
      <c r="E32" s="1"/>
      <c r="F32" s="197"/>
      <c r="G32" s="24">
        <v>43053.454166666663</v>
      </c>
      <c r="H32" s="45">
        <v>171.1</v>
      </c>
      <c r="I32" s="101" t="s">
        <v>43</v>
      </c>
      <c r="K32" s="148">
        <v>43053.432638888888</v>
      </c>
      <c r="L32">
        <v>0</v>
      </c>
      <c r="M32">
        <v>8.5</v>
      </c>
      <c r="N32">
        <v>125.9</v>
      </c>
      <c r="O32">
        <v>125.3</v>
      </c>
    </row>
    <row r="33" spans="1:15" x14ac:dyDescent="0.25">
      <c r="A33" s="198"/>
      <c r="B33" s="24">
        <v>43053.427777777775</v>
      </c>
      <c r="C33" s="27">
        <v>185.5</v>
      </c>
      <c r="D33" s="58"/>
      <c r="E33" s="1"/>
      <c r="F33" s="198"/>
      <c r="G33" s="24">
        <v>43053.454861111109</v>
      </c>
      <c r="H33" s="45">
        <v>165.4</v>
      </c>
      <c r="I33" s="101" t="s">
        <v>43</v>
      </c>
      <c r="K33" s="148">
        <v>43053.433333333327</v>
      </c>
      <c r="L33">
        <v>0</v>
      </c>
      <c r="M33">
        <v>8.8000000000000007</v>
      </c>
      <c r="N33">
        <v>121.9</v>
      </c>
      <c r="O33">
        <v>125.6</v>
      </c>
    </row>
    <row r="34" spans="1:15" x14ac:dyDescent="0.25">
      <c r="A34" s="73"/>
      <c r="B34" s="41"/>
      <c r="C34" s="103"/>
      <c r="D34" s="1"/>
      <c r="E34" s="1"/>
      <c r="F34" s="102"/>
      <c r="G34" s="1"/>
      <c r="H34" s="39"/>
      <c r="I34" s="70"/>
      <c r="K34" s="148">
        <v>43053.434027777774</v>
      </c>
      <c r="L34">
        <v>0</v>
      </c>
      <c r="M34">
        <v>8.6999999999999993</v>
      </c>
      <c r="N34">
        <v>126.3</v>
      </c>
      <c r="O34">
        <v>125</v>
      </c>
    </row>
    <row r="35" spans="1:15" ht="14.25" customHeight="1" x14ac:dyDescent="0.25">
      <c r="A35" s="69"/>
      <c r="B35" s="1"/>
      <c r="C35" s="190" t="s">
        <v>5</v>
      </c>
      <c r="D35" s="191"/>
      <c r="E35" s="191"/>
      <c r="F35" s="191"/>
      <c r="G35" s="191"/>
      <c r="H35" s="192"/>
      <c r="I35" s="70"/>
      <c r="K35" s="148">
        <v>43053.43472222222</v>
      </c>
      <c r="L35">
        <v>7.92</v>
      </c>
      <c r="M35">
        <v>9.1999999999999993</v>
      </c>
      <c r="N35">
        <v>138</v>
      </c>
      <c r="O35">
        <v>135.1</v>
      </c>
    </row>
    <row r="36" spans="1:15" x14ac:dyDescent="0.25">
      <c r="A36" s="74"/>
      <c r="B36" s="4"/>
      <c r="C36" s="193" t="s">
        <v>10</v>
      </c>
      <c r="D36" s="194"/>
      <c r="E36" s="194"/>
      <c r="F36" s="194"/>
      <c r="G36" s="194"/>
      <c r="H36" s="195"/>
      <c r="I36" s="70"/>
      <c r="K36" s="148">
        <v>43053.43541666666</v>
      </c>
      <c r="L36">
        <v>13.98</v>
      </c>
      <c r="M36">
        <v>13.1</v>
      </c>
      <c r="N36">
        <v>159.30000000000001</v>
      </c>
      <c r="O36">
        <v>155.30000000000001</v>
      </c>
    </row>
    <row r="37" spans="1:15" ht="20.25" customHeight="1" x14ac:dyDescent="0.25">
      <c r="A37" s="75"/>
      <c r="B37" s="76"/>
      <c r="C37" s="193"/>
      <c r="D37" s="194"/>
      <c r="E37" s="194"/>
      <c r="F37" s="194"/>
      <c r="G37" s="194"/>
      <c r="H37" s="195"/>
      <c r="I37" s="77"/>
      <c r="K37" s="148">
        <v>43053.436111111107</v>
      </c>
      <c r="L37">
        <v>13.82</v>
      </c>
      <c r="M37">
        <v>15.3</v>
      </c>
      <c r="N37">
        <v>160.30000000000001</v>
      </c>
      <c r="O37">
        <v>155</v>
      </c>
    </row>
    <row r="38" spans="1:15" x14ac:dyDescent="0.25">
      <c r="A38" s="1"/>
      <c r="F38" s="41"/>
      <c r="K38" s="148">
        <v>43053.436805555553</v>
      </c>
      <c r="L38">
        <v>13.67</v>
      </c>
      <c r="M38">
        <v>16.600000000000001</v>
      </c>
      <c r="N38">
        <v>159.9</v>
      </c>
      <c r="O38">
        <v>154.4</v>
      </c>
    </row>
    <row r="39" spans="1:15" x14ac:dyDescent="0.25">
      <c r="K39" s="148">
        <v>43053.4375</v>
      </c>
      <c r="L39">
        <v>13.63</v>
      </c>
      <c r="M39">
        <v>17.399999999999999</v>
      </c>
      <c r="N39">
        <v>160.1</v>
      </c>
      <c r="O39">
        <v>154.9</v>
      </c>
    </row>
    <row r="40" spans="1:15" x14ac:dyDescent="0.25">
      <c r="K40" s="148">
        <v>43053.438194444439</v>
      </c>
      <c r="L40">
        <v>6.08</v>
      </c>
      <c r="M40">
        <v>19.8</v>
      </c>
      <c r="N40">
        <v>192.6</v>
      </c>
      <c r="O40">
        <v>188.2</v>
      </c>
    </row>
    <row r="41" spans="1:15" x14ac:dyDescent="0.25">
      <c r="K41" s="148">
        <v>43053.438888888886</v>
      </c>
      <c r="L41">
        <v>0.01</v>
      </c>
      <c r="M41">
        <v>23.5</v>
      </c>
      <c r="N41">
        <v>264.8</v>
      </c>
      <c r="O41">
        <v>261.39999999999998</v>
      </c>
    </row>
    <row r="42" spans="1:15" x14ac:dyDescent="0.25">
      <c r="K42" s="148">
        <v>43053.439583333333</v>
      </c>
      <c r="L42">
        <v>0</v>
      </c>
      <c r="M42">
        <v>20.399999999999999</v>
      </c>
      <c r="N42">
        <v>272.5</v>
      </c>
      <c r="O42">
        <v>265.7</v>
      </c>
    </row>
    <row r="43" spans="1:15" x14ac:dyDescent="0.25">
      <c r="K43" s="148">
        <v>43053.440277777772</v>
      </c>
      <c r="L43">
        <v>0</v>
      </c>
      <c r="M43">
        <v>19.3</v>
      </c>
      <c r="N43">
        <v>273</v>
      </c>
      <c r="O43">
        <v>266.60000000000002</v>
      </c>
    </row>
    <row r="44" spans="1:15" x14ac:dyDescent="0.25">
      <c r="K44" s="148">
        <v>43053.440972222219</v>
      </c>
      <c r="L44">
        <v>0</v>
      </c>
      <c r="M44">
        <v>18.899999999999999</v>
      </c>
      <c r="N44">
        <v>269.60000000000002</v>
      </c>
      <c r="O44">
        <v>267.39999999999998</v>
      </c>
    </row>
    <row r="45" spans="1:15" x14ac:dyDescent="0.25">
      <c r="K45" s="148">
        <v>43053.441666666666</v>
      </c>
      <c r="L45">
        <v>0</v>
      </c>
      <c r="M45">
        <v>19.7</v>
      </c>
      <c r="N45">
        <v>272.60000000000002</v>
      </c>
      <c r="O45">
        <v>265.5</v>
      </c>
    </row>
    <row r="46" spans="1:15" x14ac:dyDescent="0.25">
      <c r="K46" s="148">
        <v>43053.442361111105</v>
      </c>
      <c r="L46">
        <v>0</v>
      </c>
      <c r="M46">
        <v>19.7</v>
      </c>
      <c r="N46">
        <v>267.89999999999998</v>
      </c>
      <c r="O46">
        <v>266.2</v>
      </c>
    </row>
    <row r="47" spans="1:15" x14ac:dyDescent="0.25">
      <c r="K47" s="148">
        <v>43053.443055555552</v>
      </c>
      <c r="L47">
        <v>0.76</v>
      </c>
      <c r="M47">
        <v>19.8</v>
      </c>
      <c r="N47">
        <v>266.2</v>
      </c>
      <c r="O47">
        <v>263.60000000000002</v>
      </c>
    </row>
    <row r="48" spans="1:15" x14ac:dyDescent="0.25">
      <c r="K48" s="148">
        <v>43053.443749999999</v>
      </c>
      <c r="L48">
        <v>12.76</v>
      </c>
      <c r="M48">
        <v>16.3</v>
      </c>
      <c r="N48">
        <v>192.2</v>
      </c>
      <c r="O48">
        <v>193.4</v>
      </c>
    </row>
    <row r="49" spans="11:15" x14ac:dyDescent="0.25">
      <c r="K49" s="148">
        <v>43053.444444444438</v>
      </c>
      <c r="L49">
        <v>13.34</v>
      </c>
      <c r="M49">
        <v>16.8</v>
      </c>
      <c r="N49">
        <v>173.2</v>
      </c>
      <c r="O49">
        <v>173.8</v>
      </c>
    </row>
    <row r="50" spans="11:15" x14ac:dyDescent="0.25">
      <c r="K50" s="148">
        <v>43053.445138888885</v>
      </c>
      <c r="L50">
        <v>13.34</v>
      </c>
      <c r="M50">
        <v>18.7</v>
      </c>
      <c r="N50">
        <v>171</v>
      </c>
      <c r="O50">
        <v>173.5</v>
      </c>
    </row>
    <row r="51" spans="11:15" x14ac:dyDescent="0.25">
      <c r="K51" s="148">
        <v>43053.445833333331</v>
      </c>
      <c r="L51">
        <v>13.43</v>
      </c>
      <c r="M51">
        <v>19.899999999999999</v>
      </c>
      <c r="N51">
        <v>172</v>
      </c>
      <c r="O51">
        <v>173.2</v>
      </c>
    </row>
    <row r="52" spans="11:15" x14ac:dyDescent="0.25">
      <c r="K52" s="148">
        <v>43053.446527777771</v>
      </c>
      <c r="L52">
        <v>13.44</v>
      </c>
      <c r="M52">
        <v>20.2</v>
      </c>
      <c r="N52">
        <v>175.5</v>
      </c>
      <c r="O52">
        <v>173.5</v>
      </c>
    </row>
    <row r="53" spans="11:15" x14ac:dyDescent="0.25">
      <c r="K53" s="148">
        <v>43053.447222222218</v>
      </c>
      <c r="L53">
        <v>13.43</v>
      </c>
      <c r="M53">
        <v>20.5</v>
      </c>
      <c r="N53">
        <v>177.2</v>
      </c>
      <c r="O53">
        <v>175.5</v>
      </c>
    </row>
    <row r="54" spans="11:15" x14ac:dyDescent="0.25">
      <c r="K54" s="148">
        <v>43053.447916666664</v>
      </c>
      <c r="L54">
        <v>5.43</v>
      </c>
      <c r="M54">
        <v>26.5</v>
      </c>
      <c r="N54">
        <v>264.10000000000002</v>
      </c>
      <c r="O54">
        <v>264.8</v>
      </c>
    </row>
    <row r="55" spans="11:15" x14ac:dyDescent="0.25">
      <c r="K55" s="148">
        <v>43053.448611111111</v>
      </c>
      <c r="L55">
        <v>0.01</v>
      </c>
      <c r="M55">
        <v>36.200000000000003</v>
      </c>
      <c r="N55">
        <v>425.4</v>
      </c>
      <c r="O55">
        <v>422.9</v>
      </c>
    </row>
    <row r="56" spans="11:15" x14ac:dyDescent="0.25">
      <c r="K56" s="148">
        <v>43053.44930555555</v>
      </c>
      <c r="L56">
        <v>0</v>
      </c>
      <c r="M56">
        <v>33.5</v>
      </c>
      <c r="N56">
        <v>433.2</v>
      </c>
      <c r="O56">
        <v>431.3</v>
      </c>
    </row>
    <row r="57" spans="11:15" x14ac:dyDescent="0.25">
      <c r="K57" s="148">
        <v>43053.45</v>
      </c>
      <c r="L57">
        <v>0</v>
      </c>
      <c r="M57">
        <v>32.6</v>
      </c>
      <c r="N57">
        <v>440.4</v>
      </c>
      <c r="O57">
        <v>434.8</v>
      </c>
    </row>
    <row r="58" spans="11:15" x14ac:dyDescent="0.25">
      <c r="K58" s="148">
        <v>43053.450694444444</v>
      </c>
      <c r="L58">
        <v>0</v>
      </c>
      <c r="M58">
        <v>32.299999999999997</v>
      </c>
      <c r="N58">
        <v>438</v>
      </c>
      <c r="O58">
        <v>436.3</v>
      </c>
    </row>
    <row r="59" spans="11:15" x14ac:dyDescent="0.25">
      <c r="K59" s="148">
        <v>43053.451388888883</v>
      </c>
      <c r="L59">
        <v>0</v>
      </c>
      <c r="M59">
        <v>32.1</v>
      </c>
      <c r="N59">
        <v>432.1</v>
      </c>
      <c r="O59">
        <v>436.4</v>
      </c>
    </row>
    <row r="60" spans="11:15" x14ac:dyDescent="0.25">
      <c r="K60" s="148">
        <v>43053.45208333333</v>
      </c>
      <c r="L60">
        <v>7.77</v>
      </c>
      <c r="M60">
        <v>27.7</v>
      </c>
      <c r="N60">
        <v>338.7</v>
      </c>
      <c r="O60">
        <v>337.8</v>
      </c>
    </row>
    <row r="61" spans="11:15" x14ac:dyDescent="0.25">
      <c r="K61" s="148">
        <v>43053.452777777777</v>
      </c>
      <c r="L61">
        <v>13.74</v>
      </c>
      <c r="M61">
        <v>16.100000000000001</v>
      </c>
      <c r="N61">
        <v>179.8</v>
      </c>
      <c r="O61">
        <v>179.6</v>
      </c>
    </row>
    <row r="62" spans="11:15" x14ac:dyDescent="0.25">
      <c r="K62" s="148">
        <v>43053.453472222216</v>
      </c>
      <c r="L62">
        <v>13.83</v>
      </c>
      <c r="M62">
        <v>17.8</v>
      </c>
      <c r="N62">
        <v>171.4</v>
      </c>
      <c r="O62">
        <v>170.2</v>
      </c>
    </row>
    <row r="63" spans="11:15" x14ac:dyDescent="0.25">
      <c r="K63" s="148">
        <v>43053.454166666663</v>
      </c>
      <c r="L63">
        <v>13.8</v>
      </c>
      <c r="M63">
        <v>19.2</v>
      </c>
      <c r="N63">
        <v>171.1</v>
      </c>
      <c r="O63">
        <v>170.4</v>
      </c>
    </row>
    <row r="64" spans="11:15" x14ac:dyDescent="0.25">
      <c r="K64" s="148">
        <v>43053.454861111109</v>
      </c>
      <c r="L64">
        <v>13.64</v>
      </c>
      <c r="M64">
        <v>20.2</v>
      </c>
      <c r="N64">
        <v>165.4</v>
      </c>
      <c r="O64">
        <v>164.2</v>
      </c>
    </row>
    <row r="65" spans="11:15" x14ac:dyDescent="0.25">
      <c r="K65" s="148">
        <v>43053.455555555549</v>
      </c>
      <c r="L65">
        <v>13.62</v>
      </c>
      <c r="M65">
        <v>20.5</v>
      </c>
      <c r="N65">
        <v>161.6</v>
      </c>
      <c r="O65">
        <v>160.19999999999999</v>
      </c>
    </row>
    <row r="66" spans="11:15" x14ac:dyDescent="0.25">
      <c r="K66" s="148">
        <v>43053.456249999996</v>
      </c>
      <c r="L66">
        <v>13.63</v>
      </c>
      <c r="M66">
        <v>20.7</v>
      </c>
      <c r="N66">
        <v>160</v>
      </c>
      <c r="O66">
        <v>160.1</v>
      </c>
    </row>
    <row r="67" spans="11:15" x14ac:dyDescent="0.25">
      <c r="K67" s="148">
        <v>43053.456944444442</v>
      </c>
      <c r="L67">
        <v>13.61</v>
      </c>
      <c r="M67">
        <v>21.1</v>
      </c>
      <c r="N67">
        <v>160.5</v>
      </c>
      <c r="O67">
        <v>159.80000000000001</v>
      </c>
    </row>
    <row r="68" spans="11:15" x14ac:dyDescent="0.25">
      <c r="K68" s="148">
        <v>43053.457638888882</v>
      </c>
      <c r="L68">
        <v>13.53</v>
      </c>
      <c r="M68">
        <v>21.4</v>
      </c>
      <c r="N68">
        <v>162.1</v>
      </c>
      <c r="O68">
        <v>160.9</v>
      </c>
    </row>
    <row r="69" spans="11:15" x14ac:dyDescent="0.25">
      <c r="K69" s="148">
        <v>43053.458333333328</v>
      </c>
      <c r="L69">
        <v>13.58</v>
      </c>
      <c r="M69">
        <v>21.5</v>
      </c>
      <c r="N69">
        <v>161.1</v>
      </c>
      <c r="O69">
        <v>160.9</v>
      </c>
    </row>
    <row r="70" spans="11:15" x14ac:dyDescent="0.25">
      <c r="K70" s="148">
        <v>43053.459027777775</v>
      </c>
      <c r="L70">
        <v>13.53</v>
      </c>
      <c r="M70">
        <v>21.6</v>
      </c>
      <c r="N70">
        <v>161.4</v>
      </c>
      <c r="O70">
        <v>161.69999999999999</v>
      </c>
    </row>
    <row r="71" spans="11:15" x14ac:dyDescent="0.25">
      <c r="K71" s="148">
        <v>43053.459722222222</v>
      </c>
      <c r="L71">
        <v>13.53</v>
      </c>
      <c r="M71">
        <v>21.4</v>
      </c>
      <c r="N71">
        <v>162.6</v>
      </c>
      <c r="O71">
        <v>162.5</v>
      </c>
    </row>
    <row r="72" spans="11:15" x14ac:dyDescent="0.25">
      <c r="K72" s="148">
        <v>43053.460416666661</v>
      </c>
      <c r="L72">
        <v>13.64</v>
      </c>
      <c r="M72">
        <v>21.4</v>
      </c>
      <c r="N72">
        <v>161.19999999999999</v>
      </c>
      <c r="O72">
        <v>162.5</v>
      </c>
    </row>
    <row r="73" spans="11:15" x14ac:dyDescent="0.25">
      <c r="K73" s="148">
        <v>43053.461111111108</v>
      </c>
      <c r="L73">
        <v>13.77</v>
      </c>
      <c r="M73">
        <v>21.1</v>
      </c>
      <c r="N73">
        <v>164.2</v>
      </c>
      <c r="O73">
        <v>163</v>
      </c>
    </row>
    <row r="74" spans="11:15" x14ac:dyDescent="0.25">
      <c r="K74" s="148">
        <v>43053.461805555555</v>
      </c>
      <c r="L74">
        <v>13.93</v>
      </c>
      <c r="M74">
        <v>20.3</v>
      </c>
      <c r="N74">
        <v>163.1</v>
      </c>
      <c r="O74">
        <v>162.1</v>
      </c>
    </row>
    <row r="75" spans="11:15" x14ac:dyDescent="0.25">
      <c r="K75" s="148">
        <v>43053.462499999994</v>
      </c>
      <c r="L75">
        <v>14.02</v>
      </c>
      <c r="M75">
        <v>19.899999999999999</v>
      </c>
      <c r="N75">
        <v>163.4</v>
      </c>
      <c r="O75">
        <v>161.69999999999999</v>
      </c>
    </row>
    <row r="76" spans="11:15" x14ac:dyDescent="0.25">
      <c r="K76" s="148">
        <v>43053.463194444441</v>
      </c>
      <c r="L76">
        <v>14.02</v>
      </c>
      <c r="M76">
        <v>19.399999999999999</v>
      </c>
      <c r="N76">
        <v>160.9</v>
      </c>
      <c r="O76">
        <v>160.1</v>
      </c>
    </row>
    <row r="77" spans="11:15" x14ac:dyDescent="0.25">
      <c r="K77" s="148">
        <v>43053.463888888888</v>
      </c>
      <c r="L77">
        <v>14.03</v>
      </c>
      <c r="M77">
        <v>19.3</v>
      </c>
      <c r="N77">
        <v>158.80000000000001</v>
      </c>
      <c r="O77">
        <v>159</v>
      </c>
    </row>
    <row r="78" spans="11:15" x14ac:dyDescent="0.25">
      <c r="K78" s="148">
        <v>43053.464583333327</v>
      </c>
      <c r="L78">
        <v>14.09</v>
      </c>
      <c r="M78">
        <v>19.3</v>
      </c>
      <c r="N78">
        <v>155.69999999999999</v>
      </c>
      <c r="O78">
        <v>157</v>
      </c>
    </row>
    <row r="79" spans="11:15" x14ac:dyDescent="0.25">
      <c r="K79" s="148">
        <v>43053.465277777774</v>
      </c>
      <c r="L79">
        <v>14.12</v>
      </c>
      <c r="M79">
        <v>19.3</v>
      </c>
      <c r="N79">
        <v>151.6</v>
      </c>
      <c r="O79">
        <v>152.9</v>
      </c>
    </row>
    <row r="80" spans="11:15" x14ac:dyDescent="0.25">
      <c r="K80" s="148">
        <v>43053.46597222222</v>
      </c>
      <c r="L80">
        <v>14.03</v>
      </c>
      <c r="M80">
        <v>19.2</v>
      </c>
      <c r="N80">
        <v>151.4</v>
      </c>
      <c r="O80">
        <v>150.30000000000001</v>
      </c>
    </row>
  </sheetData>
  <mergeCells count="25">
    <mergeCell ref="A2:D2"/>
    <mergeCell ref="E2:I2"/>
    <mergeCell ref="A4:I4"/>
    <mergeCell ref="A5:A7"/>
    <mergeCell ref="B5:D5"/>
    <mergeCell ref="E5:I5"/>
    <mergeCell ref="B6:D6"/>
    <mergeCell ref="E6:I6"/>
    <mergeCell ref="B7:D7"/>
    <mergeCell ref="E7:I7"/>
    <mergeCell ref="B8:D8"/>
    <mergeCell ref="A9:A12"/>
    <mergeCell ref="B9:D9"/>
    <mergeCell ref="E9:I9"/>
    <mergeCell ref="B10:D10"/>
    <mergeCell ref="E10:I10"/>
    <mergeCell ref="B11:D11"/>
    <mergeCell ref="E11:I11"/>
    <mergeCell ref="B12:C12"/>
    <mergeCell ref="H12:I12"/>
    <mergeCell ref="A14:A33"/>
    <mergeCell ref="F14:F33"/>
    <mergeCell ref="C35:H35"/>
    <mergeCell ref="C36:H36"/>
    <mergeCell ref="C37:H37"/>
  </mergeCells>
  <pageMargins left="1.05" right="0.81" top="0.39" bottom="0.43" header="0.31496062992125984" footer="0.31496062992125984"/>
  <pageSetup scale="110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72595-DCAE-45AD-AA0D-8ED045913574}">
  <dimension ref="A1:P64"/>
  <sheetViews>
    <sheetView topLeftCell="A28" zoomScaleNormal="100" workbookViewId="0">
      <selection activeCell="K43" sqref="K43"/>
    </sheetView>
  </sheetViews>
  <sheetFormatPr baseColWidth="10" defaultRowHeight="15" x14ac:dyDescent="0.25"/>
  <cols>
    <col min="1" max="1" width="18.140625" customWidth="1"/>
    <col min="2" max="2" width="18" customWidth="1"/>
    <col min="3" max="3" width="26" style="33" bestFit="1" customWidth="1"/>
    <col min="5" max="5" width="13.85546875" customWidth="1"/>
    <col min="6" max="6" width="14.5703125" customWidth="1"/>
    <col min="8" max="8" width="11.42578125" customWidth="1"/>
  </cols>
  <sheetData>
    <row r="1" spans="1:16" x14ac:dyDescent="0.25">
      <c r="A1" s="7" t="s">
        <v>4</v>
      </c>
      <c r="B1" s="7" t="s">
        <v>2</v>
      </c>
      <c r="C1" s="31"/>
      <c r="E1" s="88"/>
      <c r="F1" s="88"/>
    </row>
    <row r="2" spans="1:16" x14ac:dyDescent="0.25">
      <c r="A2" s="9" t="s">
        <v>20</v>
      </c>
      <c r="B2" s="9" t="s">
        <v>6</v>
      </c>
      <c r="C2" s="31"/>
      <c r="E2" s="88"/>
      <c r="F2" s="88"/>
    </row>
    <row r="3" spans="1:16" ht="15.75" thickBot="1" x14ac:dyDescent="0.3">
      <c r="A3" s="9"/>
      <c r="B3" s="9" t="s">
        <v>21</v>
      </c>
      <c r="C3" s="31"/>
      <c r="E3" s="88"/>
      <c r="F3" s="88" t="s">
        <v>28</v>
      </c>
    </row>
    <row r="4" spans="1:16" ht="15.75" thickBot="1" x14ac:dyDescent="0.3">
      <c r="A4" s="34">
        <f>'Planilla SO2A CEMS'!B16</f>
        <v>43053.415972222218</v>
      </c>
      <c r="B4" s="35">
        <f>'Planilla SO2A CEMS'!C16</f>
        <v>168.8</v>
      </c>
      <c r="C4" s="34" t="str">
        <f>'Planilla SO2A CEMS'!D16</f>
        <v>VEEC</v>
      </c>
      <c r="E4" s="208" t="s">
        <v>120</v>
      </c>
      <c r="F4" s="209"/>
      <c r="G4" s="209"/>
      <c r="H4" s="209"/>
      <c r="I4" s="209"/>
      <c r="J4" s="204"/>
      <c r="L4" s="151">
        <v>128.6</v>
      </c>
      <c r="M4" s="152">
        <v>0.41875000000000001</v>
      </c>
    </row>
    <row r="5" spans="1:16" x14ac:dyDescent="0.25">
      <c r="A5" s="34">
        <f>'Planilla SO2A CEMS'!B17</f>
        <v>43053.416666666664</v>
      </c>
      <c r="B5" s="35">
        <f>'Planilla SO2A CEMS'!C17</f>
        <v>182.9</v>
      </c>
      <c r="C5" s="34" t="str">
        <f>'Planilla SO2A CEMS'!D17</f>
        <v>VEEC</v>
      </c>
      <c r="E5" s="216" t="s">
        <v>11</v>
      </c>
      <c r="F5" s="217"/>
      <c r="G5" s="218"/>
      <c r="H5" s="16">
        <f>B6</f>
        <v>188.4</v>
      </c>
      <c r="I5" s="219" t="s">
        <v>16</v>
      </c>
      <c r="J5" s="220"/>
      <c r="L5" s="153">
        <f>H9</f>
        <v>13.409999999999997</v>
      </c>
      <c r="M5" s="154" t="s">
        <v>132</v>
      </c>
    </row>
    <row r="6" spans="1:16" x14ac:dyDescent="0.25">
      <c r="A6" s="171">
        <f>'Planilla SO2A CEMS'!B18</f>
        <v>43053.417361111111</v>
      </c>
      <c r="B6" s="165">
        <f>'Planilla SO2A CEMS'!C18</f>
        <v>188.4</v>
      </c>
      <c r="C6" s="171" t="str">
        <f>'Planilla SO2A CEMS'!D18</f>
        <v>VEEC</v>
      </c>
      <c r="E6" s="212" t="s">
        <v>13</v>
      </c>
      <c r="F6" s="185"/>
      <c r="G6" s="185"/>
      <c r="H6" s="13">
        <f>B12</f>
        <v>4.2</v>
      </c>
      <c r="I6" s="199" t="s">
        <v>16</v>
      </c>
      <c r="J6" s="200"/>
      <c r="L6" s="151">
        <v>13.4</v>
      </c>
      <c r="M6" s="152">
        <v>0.41944444444444445</v>
      </c>
    </row>
    <row r="7" spans="1:16" x14ac:dyDescent="0.25">
      <c r="A7" s="112">
        <f>'Planilla SO2A CEMS'!B19</f>
        <v>43053.41805555555</v>
      </c>
      <c r="B7" s="117">
        <f>'Planilla SO2A CEMS'!C19</f>
        <v>193.8</v>
      </c>
      <c r="C7" s="112" t="str">
        <f>'Planilla SO2A CEMS'!D19</f>
        <v>Inicio Inyección</v>
      </c>
      <c r="E7" s="212" t="s">
        <v>14</v>
      </c>
      <c r="F7" s="185"/>
      <c r="G7" s="185"/>
      <c r="H7" s="13">
        <f>ABS(H6-H5)</f>
        <v>184.20000000000002</v>
      </c>
      <c r="I7" s="199" t="s">
        <v>16</v>
      </c>
      <c r="J7" s="200"/>
    </row>
    <row r="8" spans="1:16" x14ac:dyDescent="0.25">
      <c r="A8" s="115">
        <f>'Planilla SO2A CEMS'!B20</f>
        <v>43053.418749999997</v>
      </c>
      <c r="B8" s="131">
        <f>'Planilla SO2A CEMS'!C20</f>
        <v>128.6</v>
      </c>
      <c r="C8" s="172"/>
      <c r="E8" s="212" t="s">
        <v>12</v>
      </c>
      <c r="F8" s="185"/>
      <c r="G8" s="185"/>
      <c r="H8" s="13">
        <f>0.95*H7</f>
        <v>174.99</v>
      </c>
      <c r="I8" s="199" t="s">
        <v>16</v>
      </c>
      <c r="J8" s="200"/>
      <c r="L8" s="155" t="s">
        <v>133</v>
      </c>
      <c r="M8" s="156">
        <f>FORECAST(L5,M4:M6,L4:L6)</f>
        <v>0.41944438416280866</v>
      </c>
    </row>
    <row r="9" spans="1:16" ht="15.75" thickBot="1" x14ac:dyDescent="0.3">
      <c r="A9" s="34">
        <f>'Planilla SO2A CEMS'!B21</f>
        <v>43053.419444444444</v>
      </c>
      <c r="B9" s="173">
        <f>'Planilla SO2A CEMS'!C21</f>
        <v>13.4</v>
      </c>
      <c r="C9" s="172"/>
      <c r="E9" s="213" t="s">
        <v>15</v>
      </c>
      <c r="F9" s="214"/>
      <c r="G9" s="214"/>
      <c r="H9" s="19">
        <f>H5-H8</f>
        <v>13.409999999999997</v>
      </c>
      <c r="I9" s="201" t="s">
        <v>16</v>
      </c>
      <c r="J9" s="202"/>
    </row>
    <row r="10" spans="1:16" ht="15.75" thickBot="1" x14ac:dyDescent="0.3">
      <c r="A10" s="34">
        <f>'Planilla SO2A CEMS'!B22</f>
        <v>43053.420138888883</v>
      </c>
      <c r="B10" s="35">
        <f>'Planilla SO2A CEMS'!C22</f>
        <v>3.2</v>
      </c>
      <c r="C10" s="172"/>
      <c r="E10" s="208" t="s">
        <v>23</v>
      </c>
      <c r="F10" s="209"/>
      <c r="G10" s="215"/>
      <c r="H10" s="22">
        <f>A9-A7</f>
        <v>1.3888888934161514E-3</v>
      </c>
      <c r="I10" s="203" t="s">
        <v>17</v>
      </c>
      <c r="J10" s="204"/>
      <c r="K10" s="206" t="s">
        <v>29</v>
      </c>
      <c r="L10" s="207"/>
      <c r="M10" s="207"/>
      <c r="N10" s="207"/>
      <c r="O10" s="207"/>
      <c r="P10" s="207"/>
    </row>
    <row r="11" spans="1:16" x14ac:dyDescent="0.25">
      <c r="A11" s="34">
        <f>'Planilla SO2A CEMS'!B23</f>
        <v>43053.42083333333</v>
      </c>
      <c r="B11" s="35">
        <f>'Planilla SO2A CEMS'!C23</f>
        <v>0.7</v>
      </c>
      <c r="C11" s="172"/>
    </row>
    <row r="12" spans="1:16" x14ac:dyDescent="0.25">
      <c r="A12" s="34">
        <f>'Planilla SO2A CEMS'!B24</f>
        <v>43053.421527777777</v>
      </c>
      <c r="B12" s="35">
        <f>'Planilla SO2A CEMS'!C24</f>
        <v>4.2</v>
      </c>
      <c r="C12" s="172"/>
    </row>
    <row r="13" spans="1:16" x14ac:dyDescent="0.25">
      <c r="A13" s="34">
        <f>'Planilla SO2A CEMS'!B25</f>
        <v>43053.422222222216</v>
      </c>
      <c r="B13" s="35">
        <f>'Planilla SO2A CEMS'!C25</f>
        <v>85.2</v>
      </c>
      <c r="C13" s="172"/>
    </row>
    <row r="14" spans="1:16" x14ac:dyDescent="0.25">
      <c r="A14" s="34">
        <f>'Planilla SO2A CEMS'!B26</f>
        <v>43053.422916666663</v>
      </c>
      <c r="B14" s="35">
        <f>'Planilla SO2A CEMS'!C26</f>
        <v>181.9</v>
      </c>
      <c r="C14" s="34" t="str">
        <f>'Planilla SO2A CEMS'!D26</f>
        <v>VEEC</v>
      </c>
    </row>
    <row r="15" spans="1:16" x14ac:dyDescent="0.25">
      <c r="A15" s="34">
        <f>'Planilla SO2A CEMS'!B27</f>
        <v>43053.423611111109</v>
      </c>
      <c r="B15" s="35">
        <f>'Planilla SO2A CEMS'!C27</f>
        <v>188.3</v>
      </c>
      <c r="C15" s="34" t="str">
        <f>'Planilla SO2A CEMS'!D27</f>
        <v>VEEC</v>
      </c>
      <c r="E15" s="1"/>
      <c r="F15" s="1"/>
      <c r="G15" s="1"/>
      <c r="H15" s="1"/>
      <c r="I15" s="1"/>
      <c r="J15" s="1"/>
    </row>
    <row r="16" spans="1:16" x14ac:dyDescent="0.25">
      <c r="A16" s="34">
        <f>'Planilla SO2A CEMS'!B28</f>
        <v>43053.424305555549</v>
      </c>
      <c r="B16" s="35">
        <f>'Planilla SO2A CEMS'!C28</f>
        <v>191.3</v>
      </c>
      <c r="C16" s="34" t="str">
        <f>'Planilla SO2A CEMS'!D28</f>
        <v>VEEC</v>
      </c>
      <c r="E16" s="205"/>
      <c r="F16" s="205"/>
      <c r="G16" s="205"/>
      <c r="H16" s="18"/>
      <c r="I16" s="205"/>
      <c r="J16" s="205"/>
    </row>
    <row r="17" spans="1:12" x14ac:dyDescent="0.25">
      <c r="A17" s="34"/>
      <c r="B17" s="35"/>
      <c r="C17" s="34"/>
      <c r="F17" s="17"/>
    </row>
    <row r="18" spans="1:12" x14ac:dyDescent="0.25">
      <c r="A18" s="34"/>
      <c r="B18" s="35"/>
      <c r="C18" s="35"/>
    </row>
    <row r="19" spans="1:12" x14ac:dyDescent="0.25">
      <c r="A19" s="63"/>
      <c r="B19" s="64"/>
      <c r="C19" s="63"/>
    </row>
    <row r="20" spans="1:12" x14ac:dyDescent="0.25">
      <c r="A20" s="63"/>
      <c r="B20" s="64"/>
      <c r="C20" s="116"/>
      <c r="L20" s="49"/>
    </row>
    <row r="21" spans="1:12" x14ac:dyDescent="0.25">
      <c r="A21" s="63"/>
      <c r="B21" s="63"/>
      <c r="C21" s="63"/>
    </row>
    <row r="22" spans="1:12" x14ac:dyDescent="0.25">
      <c r="A22" s="63"/>
      <c r="B22" s="64"/>
      <c r="C22" s="64"/>
    </row>
    <row r="23" spans="1:12" x14ac:dyDescent="0.25">
      <c r="A23" s="63"/>
      <c r="B23" s="64"/>
      <c r="C23" s="64"/>
    </row>
    <row r="24" spans="1:12" x14ac:dyDescent="0.25">
      <c r="A24" s="63"/>
      <c r="B24" s="64"/>
      <c r="C24" s="64"/>
    </row>
    <row r="25" spans="1:12" x14ac:dyDescent="0.25">
      <c r="A25" s="63"/>
      <c r="B25" s="64"/>
      <c r="C25" s="64"/>
    </row>
    <row r="26" spans="1:12" x14ac:dyDescent="0.25">
      <c r="A26" s="63"/>
      <c r="B26" s="64"/>
      <c r="C26" s="64"/>
    </row>
    <row r="27" spans="1:12" x14ac:dyDescent="0.25">
      <c r="A27" s="25"/>
      <c r="B27" s="23"/>
      <c r="C27" s="32"/>
    </row>
    <row r="28" spans="1:12" x14ac:dyDescent="0.25">
      <c r="E28" s="92"/>
      <c r="F28" s="92"/>
    </row>
    <row r="29" spans="1:12" x14ac:dyDescent="0.25">
      <c r="A29" s="118" t="s">
        <v>4</v>
      </c>
      <c r="B29" s="118" t="s">
        <v>2</v>
      </c>
      <c r="C29" s="31"/>
      <c r="E29" s="88"/>
      <c r="F29" s="88"/>
    </row>
    <row r="30" spans="1:12" x14ac:dyDescent="0.25">
      <c r="A30" s="119" t="s">
        <v>20</v>
      </c>
      <c r="B30" s="119" t="s">
        <v>6</v>
      </c>
      <c r="C30" s="31"/>
      <c r="E30" s="88"/>
      <c r="F30" s="88"/>
    </row>
    <row r="31" spans="1:12" ht="15.75" thickBot="1" x14ac:dyDescent="0.3">
      <c r="A31" s="120"/>
      <c r="B31" s="119" t="s">
        <v>9</v>
      </c>
      <c r="C31" s="31"/>
      <c r="E31" s="88"/>
      <c r="F31" s="88"/>
    </row>
    <row r="32" spans="1:12" ht="15.75" thickBot="1" x14ac:dyDescent="0.3">
      <c r="A32" s="17">
        <f>'Planilla SO2A CEMS'!G16</f>
        <v>43053.443055555552</v>
      </c>
      <c r="B32" s="35">
        <f>'Planilla SO2A CEMS'!H16</f>
        <v>266.2</v>
      </c>
      <c r="C32" s="35" t="str">
        <f>'Planilla SO2A CEMS'!I16</f>
        <v>VEEC</v>
      </c>
      <c r="E32" s="208" t="s">
        <v>120</v>
      </c>
      <c r="F32" s="209"/>
      <c r="G32" s="209"/>
      <c r="H32" s="209"/>
      <c r="I32" s="209"/>
      <c r="J32" s="204"/>
    </row>
    <row r="33" spans="1:13" x14ac:dyDescent="0.25">
      <c r="A33" s="17">
        <f>'Planilla SO2A CEMS'!G17</f>
        <v>43053.443749999999</v>
      </c>
      <c r="B33" s="30">
        <f>'Planilla SO2A CEMS'!H17</f>
        <v>192.2</v>
      </c>
      <c r="C33" s="30" t="str">
        <f>'Planilla SO2A CEMS'!I17</f>
        <v>VEEC</v>
      </c>
      <c r="E33" s="15"/>
      <c r="F33" s="95" t="s">
        <v>11</v>
      </c>
      <c r="G33" s="95"/>
      <c r="H33" s="46">
        <f>B37</f>
        <v>175.5</v>
      </c>
      <c r="I33" s="210" t="s">
        <v>16</v>
      </c>
      <c r="J33" s="211"/>
      <c r="L33" s="151">
        <v>264.10000000000002</v>
      </c>
      <c r="M33" s="152">
        <v>0.44791666666666669</v>
      </c>
    </row>
    <row r="34" spans="1:13" x14ac:dyDescent="0.25">
      <c r="A34" s="113">
        <f>'Planilla SO2A CEMS'!G18</f>
        <v>43053.444444444438</v>
      </c>
      <c r="B34" s="114">
        <f>'Planilla SO2A CEMS'!H18</f>
        <v>173.2</v>
      </c>
      <c r="C34" s="114" t="str">
        <f>'Planilla SO2A CEMS'!I18</f>
        <v>VEEC</v>
      </c>
      <c r="E34" s="14"/>
      <c r="F34" s="91" t="s">
        <v>13</v>
      </c>
      <c r="G34" s="91"/>
      <c r="H34" s="47">
        <f>B43</f>
        <v>438</v>
      </c>
      <c r="I34" s="199" t="s">
        <v>16</v>
      </c>
      <c r="J34" s="200"/>
      <c r="L34" s="153">
        <f>H37</f>
        <v>424.875</v>
      </c>
      <c r="M34" s="154" t="s">
        <v>132</v>
      </c>
    </row>
    <row r="35" spans="1:13" x14ac:dyDescent="0.25">
      <c r="A35" s="17">
        <f>'Planilla SO2A CEMS'!G19</f>
        <v>43053.445138888885</v>
      </c>
      <c r="B35" s="30">
        <f>'Planilla SO2A CEMS'!H19</f>
        <v>171</v>
      </c>
      <c r="C35" s="30" t="str">
        <f>'Planilla SO2A CEMS'!I19</f>
        <v>VEEC</v>
      </c>
      <c r="E35" s="14"/>
      <c r="F35" s="91" t="s">
        <v>14</v>
      </c>
      <c r="G35" s="91"/>
      <c r="H35" s="13">
        <f>(H34-H33)</f>
        <v>262.5</v>
      </c>
      <c r="I35" s="199" t="s">
        <v>16</v>
      </c>
      <c r="J35" s="200"/>
      <c r="L35" s="151">
        <v>425.4</v>
      </c>
      <c r="M35" s="152">
        <v>0.44861111111111113</v>
      </c>
    </row>
    <row r="36" spans="1:13" x14ac:dyDescent="0.25">
      <c r="A36" s="113">
        <f>'Planilla SO2A CEMS'!G20</f>
        <v>43053.445833333331</v>
      </c>
      <c r="B36" s="114">
        <f>'Planilla SO2A CEMS'!H20</f>
        <v>172</v>
      </c>
      <c r="C36" s="114" t="str">
        <f>'Planilla SO2A CEMS'!I20</f>
        <v>VEEC</v>
      </c>
      <c r="E36" s="14"/>
      <c r="F36" s="91" t="s">
        <v>12</v>
      </c>
      <c r="G36" s="91"/>
      <c r="H36" s="13">
        <f>0.95*H35</f>
        <v>249.375</v>
      </c>
      <c r="I36" s="199" t="s">
        <v>16</v>
      </c>
      <c r="J36" s="200"/>
    </row>
    <row r="37" spans="1:13" ht="15.75" thickBot="1" x14ac:dyDescent="0.3">
      <c r="A37" s="17">
        <f>'Planilla SO2A CEMS'!G21</f>
        <v>43053.446527777771</v>
      </c>
      <c r="B37" s="30">
        <f>'Planilla SO2A CEMS'!H21</f>
        <v>175.5</v>
      </c>
      <c r="C37" s="30" t="str">
        <f>'Planilla SO2A CEMS'!I21</f>
        <v>VEEC</v>
      </c>
      <c r="E37" s="20"/>
      <c r="F37" s="93" t="s">
        <v>15</v>
      </c>
      <c r="G37" s="93"/>
      <c r="H37" s="19">
        <f>H36+H33</f>
        <v>424.875</v>
      </c>
      <c r="I37" s="201" t="s">
        <v>16</v>
      </c>
      <c r="J37" s="202"/>
      <c r="L37" s="155" t="s">
        <v>133</v>
      </c>
      <c r="M37" s="156">
        <f>FORECAST(L34,M33:M35,L33:L35)</f>
        <v>0.44860885083006136</v>
      </c>
    </row>
    <row r="38" spans="1:13" ht="15.75" thickBot="1" x14ac:dyDescent="0.3">
      <c r="A38" s="110">
        <f>'Planilla SO2A CEMS'!G22</f>
        <v>43053.447222222218</v>
      </c>
      <c r="B38" s="111">
        <f>'Planilla SO2A CEMS'!H22</f>
        <v>177.2</v>
      </c>
      <c r="C38" s="111" t="str">
        <f>'Planilla SO2A CEMS'!I22</f>
        <v>Inicio Inyección</v>
      </c>
      <c r="E38" s="21"/>
      <c r="F38" s="94" t="s">
        <v>24</v>
      </c>
      <c r="G38" s="94"/>
      <c r="H38" s="22">
        <f>(A40-A38)</f>
        <v>1.3888888934161514E-3</v>
      </c>
      <c r="I38" s="203" t="s">
        <v>17</v>
      </c>
      <c r="J38" s="204"/>
    </row>
    <row r="39" spans="1:13" x14ac:dyDescent="0.25">
      <c r="A39" s="113">
        <f>'Planilla SO2A CEMS'!G23</f>
        <v>43053.447916666664</v>
      </c>
      <c r="B39" s="114">
        <f>'Planilla SO2A CEMS'!H23</f>
        <v>264.10000000000002</v>
      </c>
      <c r="C39" s="114"/>
    </row>
    <row r="40" spans="1:13" x14ac:dyDescent="0.25">
      <c r="A40" s="17">
        <f>'Planilla SO2A CEMS'!G24</f>
        <v>43053.448611111111</v>
      </c>
      <c r="B40" s="30">
        <f>'Planilla SO2A CEMS'!H24</f>
        <v>425.4</v>
      </c>
      <c r="C40" s="114"/>
    </row>
    <row r="41" spans="1:13" x14ac:dyDescent="0.25">
      <c r="A41" s="17">
        <f>'Planilla SO2A CEMS'!G25</f>
        <v>43053.44930555555</v>
      </c>
      <c r="B41" s="30">
        <f>'Planilla SO2A CEMS'!H25</f>
        <v>433.2</v>
      </c>
      <c r="C41" s="114"/>
    </row>
    <row r="42" spans="1:13" x14ac:dyDescent="0.25">
      <c r="A42" s="17">
        <f>'Planilla SO2A CEMS'!G26</f>
        <v>43053.45</v>
      </c>
      <c r="B42" s="30">
        <f>'Planilla SO2A CEMS'!H26</f>
        <v>440.4</v>
      </c>
      <c r="C42" s="114"/>
    </row>
    <row r="43" spans="1:13" x14ac:dyDescent="0.25">
      <c r="A43" s="17">
        <f>'Planilla SO2A CEMS'!G27</f>
        <v>43053.450694444444</v>
      </c>
      <c r="B43" s="30">
        <f>'Planilla SO2A CEMS'!H27</f>
        <v>438</v>
      </c>
      <c r="C43" s="114"/>
    </row>
    <row r="44" spans="1:13" x14ac:dyDescent="0.25">
      <c r="A44" s="17">
        <f>'Planilla SO2A CEMS'!G28</f>
        <v>43053.451388888883</v>
      </c>
      <c r="B44" s="30">
        <f>'Planilla SO2A CEMS'!H28</f>
        <v>432.1</v>
      </c>
      <c r="C44" s="114"/>
    </row>
    <row r="45" spans="1:13" x14ac:dyDescent="0.25">
      <c r="A45" s="17">
        <f>'Planilla SO2A CEMS'!G29</f>
        <v>43053.45208333333</v>
      </c>
      <c r="B45" s="30">
        <f>'Planilla SO2A CEMS'!H29</f>
        <v>338.7</v>
      </c>
      <c r="C45" s="114"/>
    </row>
    <row r="46" spans="1:13" x14ac:dyDescent="0.25">
      <c r="A46" s="17">
        <f>'Planilla SO2A CEMS'!G30</f>
        <v>43053.452777777777</v>
      </c>
      <c r="B46" s="30">
        <f>'Planilla SO2A CEMS'!H30</f>
        <v>179.8</v>
      </c>
      <c r="C46" s="114" t="str">
        <f>'Planilla SO2A CEMS'!I30</f>
        <v>VEEC</v>
      </c>
      <c r="E46" s="1"/>
      <c r="F46" s="92"/>
      <c r="G46" s="92"/>
      <c r="H46" s="18"/>
      <c r="I46" s="205"/>
      <c r="J46" s="205"/>
    </row>
    <row r="47" spans="1:13" x14ac:dyDescent="0.25">
      <c r="A47" s="17">
        <f>'Planilla SO2A CEMS'!G31</f>
        <v>43053.453472222216</v>
      </c>
      <c r="B47" s="30">
        <f>'Planilla SO2A CEMS'!H31</f>
        <v>171.4</v>
      </c>
      <c r="C47" s="114" t="str">
        <f>'Planilla SO2A CEMS'!I31</f>
        <v>VEEC</v>
      </c>
    </row>
    <row r="48" spans="1:13" x14ac:dyDescent="0.25">
      <c r="A48" s="17">
        <f>'Planilla SO2A CEMS'!G32</f>
        <v>43053.454166666663</v>
      </c>
      <c r="B48" s="30">
        <f>'Planilla SO2A CEMS'!H32</f>
        <v>171.1</v>
      </c>
      <c r="C48" s="114" t="str">
        <f>'Planilla SO2A CEMS'!I32</f>
        <v>VEEC</v>
      </c>
    </row>
    <row r="49" spans="1:3" x14ac:dyDescent="0.25">
      <c r="A49" s="17">
        <f>'Planilla SO2A CEMS'!G33</f>
        <v>43053.454861111109</v>
      </c>
      <c r="B49" s="30">
        <f>'Planilla SO2A CEMS'!H33</f>
        <v>165.4</v>
      </c>
      <c r="C49" s="114" t="str">
        <f>'Planilla SO2A CEMS'!I33</f>
        <v>VEEC</v>
      </c>
    </row>
    <row r="50" spans="1:3" x14ac:dyDescent="0.25">
      <c r="A50" s="63"/>
      <c r="B50" s="63"/>
      <c r="C50" s="63"/>
    </row>
    <row r="51" spans="1:3" x14ac:dyDescent="0.25">
      <c r="A51" s="63"/>
      <c r="B51" s="63"/>
      <c r="C51" s="63"/>
    </row>
    <row r="52" spans="1:3" x14ac:dyDescent="0.25">
      <c r="A52" s="63"/>
      <c r="B52" s="63"/>
      <c r="C52" s="63"/>
    </row>
    <row r="53" spans="1:3" x14ac:dyDescent="0.25">
      <c r="A53" s="63"/>
      <c r="B53" s="63"/>
      <c r="C53" s="63"/>
    </row>
    <row r="54" spans="1:3" x14ac:dyDescent="0.25">
      <c r="A54" s="63"/>
      <c r="B54" s="64"/>
      <c r="C54" s="64"/>
    </row>
    <row r="55" spans="1:3" x14ac:dyDescent="0.25">
      <c r="A55" s="63"/>
      <c r="B55" s="64"/>
      <c r="C55" s="64"/>
    </row>
    <row r="56" spans="1:3" x14ac:dyDescent="0.25">
      <c r="A56" s="63"/>
      <c r="B56" s="64"/>
      <c r="C56" s="64"/>
    </row>
    <row r="57" spans="1:3" x14ac:dyDescent="0.25">
      <c r="A57" s="63"/>
      <c r="B57" s="64"/>
      <c r="C57" s="64"/>
    </row>
    <row r="58" spans="1:3" x14ac:dyDescent="0.25">
      <c r="A58" s="63"/>
      <c r="B58" s="64"/>
      <c r="C58" s="64"/>
    </row>
    <row r="59" spans="1:3" x14ac:dyDescent="0.25">
      <c r="A59" s="63"/>
      <c r="B59" s="64"/>
      <c r="C59" s="64"/>
    </row>
    <row r="60" spans="1:3" x14ac:dyDescent="0.25">
      <c r="A60" s="63"/>
      <c r="B60" s="63"/>
      <c r="C60" s="63"/>
    </row>
    <row r="61" spans="1:3" x14ac:dyDescent="0.25">
      <c r="A61" s="25"/>
      <c r="B61" s="23"/>
      <c r="C61" s="32"/>
    </row>
    <row r="62" spans="1:3" x14ac:dyDescent="0.25">
      <c r="A62" s="25"/>
      <c r="B62" s="23"/>
      <c r="C62" s="32"/>
    </row>
    <row r="63" spans="1:3" x14ac:dyDescent="0.25">
      <c r="A63" s="25"/>
      <c r="B63" s="23"/>
      <c r="C63" s="32"/>
    </row>
    <row r="64" spans="1:3" x14ac:dyDescent="0.25">
      <c r="A64" s="25"/>
      <c r="B64" s="23"/>
      <c r="C64" s="32"/>
    </row>
  </sheetData>
  <mergeCells count="24">
    <mergeCell ref="E7:G7"/>
    <mergeCell ref="I7:J7"/>
    <mergeCell ref="E4:J4"/>
    <mergeCell ref="E5:G5"/>
    <mergeCell ref="I5:J5"/>
    <mergeCell ref="E6:G6"/>
    <mergeCell ref="I6:J6"/>
    <mergeCell ref="I34:J34"/>
    <mergeCell ref="E8:G8"/>
    <mergeCell ref="I8:J8"/>
    <mergeCell ref="E9:G9"/>
    <mergeCell ref="I9:J9"/>
    <mergeCell ref="E10:G10"/>
    <mergeCell ref="I10:J10"/>
    <mergeCell ref="K10:P10"/>
    <mergeCell ref="E16:G16"/>
    <mergeCell ref="I16:J16"/>
    <mergeCell ref="E32:J32"/>
    <mergeCell ref="I33:J33"/>
    <mergeCell ref="I35:J35"/>
    <mergeCell ref="I36:J36"/>
    <mergeCell ref="I37:J37"/>
    <mergeCell ref="I38:J38"/>
    <mergeCell ref="I46:J4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6D2D8-0AC5-4381-91D1-3211C2846D93}">
  <dimension ref="A1:O47"/>
  <sheetViews>
    <sheetView topLeftCell="A10" zoomScaleNormal="100" zoomScaleSheetLayoutView="87" workbookViewId="0">
      <selection activeCell="I20" sqref="I20:I24"/>
    </sheetView>
  </sheetViews>
  <sheetFormatPr baseColWidth="10" defaultRowHeight="15" x14ac:dyDescent="0.25"/>
  <cols>
    <col min="1" max="1" width="3.7109375" customWidth="1"/>
    <col min="2" max="2" width="10.42578125" customWidth="1"/>
    <col min="3" max="3" width="10.7109375" customWidth="1"/>
    <col min="4" max="4" width="17.7109375" customWidth="1"/>
    <col min="5" max="5" width="6.42578125" customWidth="1"/>
    <col min="6" max="6" width="3.7109375" customWidth="1"/>
    <col min="7" max="7" width="10.7109375" customWidth="1"/>
    <col min="8" max="8" width="10.7109375" style="36" customWidth="1"/>
    <col min="9" max="9" width="17.7109375" style="43" customWidth="1"/>
    <col min="10" max="10" width="26" style="36" bestFit="1" customWidth="1"/>
    <col min="11" max="11" width="15.42578125" style="36" bestFit="1" customWidth="1"/>
    <col min="12" max="13" width="11.42578125" style="36"/>
    <col min="15" max="15" width="15.42578125" bestFit="1" customWidth="1"/>
  </cols>
  <sheetData>
    <row r="1" spans="1:15" ht="12" customHeight="1" x14ac:dyDescent="0.25">
      <c r="A1" s="5"/>
      <c r="B1" s="2"/>
      <c r="C1" s="2"/>
      <c r="D1" s="2"/>
      <c r="E1" s="2"/>
      <c r="F1" s="2"/>
      <c r="G1" s="2"/>
      <c r="H1" s="37"/>
      <c r="I1" s="38"/>
    </row>
    <row r="2" spans="1:15" ht="34.5" customHeight="1" x14ac:dyDescent="0.25">
      <c r="A2" s="185"/>
      <c r="B2" s="185"/>
      <c r="C2" s="185"/>
      <c r="D2" s="185"/>
      <c r="E2" s="186" t="s">
        <v>27</v>
      </c>
      <c r="F2" s="187"/>
      <c r="G2" s="187"/>
      <c r="H2" s="187"/>
      <c r="I2" s="187"/>
    </row>
    <row r="3" spans="1:15" ht="7.5" customHeight="1" x14ac:dyDescent="0.25">
      <c r="A3" s="3"/>
      <c r="B3" s="1"/>
      <c r="C3" s="1"/>
      <c r="D3" s="1"/>
      <c r="E3" s="1"/>
      <c r="F3" s="1"/>
      <c r="G3" s="1"/>
      <c r="H3" s="39"/>
      <c r="I3" s="40"/>
    </row>
    <row r="4" spans="1:15" ht="14.25" customHeight="1" x14ac:dyDescent="0.25">
      <c r="A4" s="188" t="s">
        <v>117</v>
      </c>
      <c r="B4" s="188"/>
      <c r="C4" s="188"/>
      <c r="D4" s="188"/>
      <c r="E4" s="188"/>
      <c r="F4" s="188"/>
      <c r="G4" s="188"/>
      <c r="H4" s="188"/>
      <c r="I4" s="188"/>
    </row>
    <row r="5" spans="1:15" ht="13.5" customHeight="1" x14ac:dyDescent="0.25">
      <c r="A5" s="177"/>
      <c r="B5" s="178" t="s">
        <v>8</v>
      </c>
      <c r="C5" s="178"/>
      <c r="D5" s="178"/>
      <c r="E5" s="179" t="s">
        <v>48</v>
      </c>
      <c r="F5" s="179"/>
      <c r="G5" s="179"/>
      <c r="H5" s="179"/>
      <c r="I5" s="179"/>
    </row>
    <row r="6" spans="1:15" x14ac:dyDescent="0.25">
      <c r="A6" s="177"/>
      <c r="B6" s="178" t="s">
        <v>0</v>
      </c>
      <c r="C6" s="178"/>
      <c r="D6" s="178"/>
      <c r="E6" s="179" t="s">
        <v>26</v>
      </c>
      <c r="F6" s="179"/>
      <c r="G6" s="179"/>
      <c r="H6" s="179"/>
      <c r="I6" s="179"/>
    </row>
    <row r="7" spans="1:15" x14ac:dyDescent="0.25">
      <c r="A7" s="177"/>
      <c r="B7" s="178" t="s">
        <v>18</v>
      </c>
      <c r="C7" s="178"/>
      <c r="D7" s="178"/>
      <c r="E7" s="189">
        <v>43053</v>
      </c>
      <c r="F7" s="189"/>
      <c r="G7" s="189"/>
      <c r="H7" s="189"/>
      <c r="I7" s="189"/>
    </row>
    <row r="8" spans="1:15" ht="13.5" customHeight="1" x14ac:dyDescent="0.25">
      <c r="A8" s="71"/>
      <c r="B8" s="176"/>
      <c r="C8" s="176"/>
      <c r="D8" s="176"/>
      <c r="E8" s="25"/>
      <c r="F8" s="25"/>
      <c r="G8" s="25"/>
      <c r="H8" s="41"/>
      <c r="I8" s="72"/>
    </row>
    <row r="9" spans="1:15" ht="15.75" customHeight="1" x14ac:dyDescent="0.25">
      <c r="A9" s="177" t="s">
        <v>7</v>
      </c>
      <c r="B9" s="178" t="s">
        <v>6</v>
      </c>
      <c r="C9" s="178"/>
      <c r="D9" s="178"/>
      <c r="E9" s="179" t="s">
        <v>100</v>
      </c>
      <c r="F9" s="179"/>
      <c r="G9" s="179"/>
      <c r="H9" s="179"/>
      <c r="I9" s="179"/>
    </row>
    <row r="10" spans="1:15" x14ac:dyDescent="0.25">
      <c r="A10" s="177"/>
      <c r="B10" s="178" t="s">
        <v>1</v>
      </c>
      <c r="C10" s="178"/>
      <c r="D10" s="178"/>
      <c r="E10" s="179" t="s">
        <v>25</v>
      </c>
      <c r="F10" s="179"/>
      <c r="G10" s="179"/>
      <c r="H10" s="179"/>
      <c r="I10" s="179"/>
    </row>
    <row r="11" spans="1:15" x14ac:dyDescent="0.25">
      <c r="A11" s="177"/>
      <c r="B11" s="178" t="s">
        <v>19</v>
      </c>
      <c r="C11" s="178"/>
      <c r="D11" s="178"/>
      <c r="E11" s="180" t="s">
        <v>99</v>
      </c>
      <c r="F11" s="179"/>
      <c r="G11" s="179"/>
      <c r="H11" s="179"/>
      <c r="I11" s="179"/>
    </row>
    <row r="12" spans="1:15" x14ac:dyDescent="0.25">
      <c r="A12" s="177"/>
      <c r="B12" s="181" t="s">
        <v>50</v>
      </c>
      <c r="C12" s="182"/>
      <c r="D12" s="86">
        <v>0</v>
      </c>
      <c r="E12" s="78" t="s">
        <v>49</v>
      </c>
      <c r="F12" s="78"/>
      <c r="G12" s="79"/>
      <c r="H12" s="183">
        <v>23.21</v>
      </c>
      <c r="I12" s="184"/>
    </row>
    <row r="13" spans="1:15" x14ac:dyDescent="0.25">
      <c r="A13" s="73"/>
      <c r="B13" s="1"/>
      <c r="C13" s="1"/>
      <c r="D13" s="1"/>
      <c r="E13" s="1"/>
      <c r="F13" s="1"/>
      <c r="G13" s="1"/>
      <c r="H13" s="39"/>
      <c r="I13" s="70"/>
      <c r="K13" s="130">
        <v>4.1666666666666666E-3</v>
      </c>
    </row>
    <row r="14" spans="1:15" ht="15.75" customHeight="1" x14ac:dyDescent="0.25">
      <c r="A14" s="196" t="s">
        <v>3</v>
      </c>
      <c r="B14" s="86" t="s">
        <v>4</v>
      </c>
      <c r="C14" s="86" t="s">
        <v>2</v>
      </c>
      <c r="D14" s="87"/>
      <c r="E14" s="1"/>
      <c r="F14" s="196" t="s">
        <v>22</v>
      </c>
      <c r="G14" s="67" t="s">
        <v>4</v>
      </c>
      <c r="H14" s="68" t="s">
        <v>2</v>
      </c>
      <c r="I14" s="101"/>
      <c r="K14" t="s">
        <v>97</v>
      </c>
      <c r="L14" t="s">
        <v>96</v>
      </c>
      <c r="M14" t="s">
        <v>95</v>
      </c>
      <c r="N14" t="s">
        <v>94</v>
      </c>
    </row>
    <row r="15" spans="1:15" ht="15.75" customHeight="1" x14ac:dyDescent="0.25">
      <c r="A15" s="197"/>
      <c r="B15" s="86" t="s">
        <v>20</v>
      </c>
      <c r="C15" s="86" t="s">
        <v>114</v>
      </c>
      <c r="D15" s="87"/>
      <c r="E15" s="1"/>
      <c r="F15" s="197"/>
      <c r="G15" s="67" t="s">
        <v>20</v>
      </c>
      <c r="H15" s="68" t="s">
        <v>114</v>
      </c>
      <c r="I15" s="101"/>
      <c r="K15" s="42">
        <v>43053.478472222225</v>
      </c>
      <c r="L15" s="36">
        <v>10.47</v>
      </c>
      <c r="M15" s="36">
        <v>100</v>
      </c>
      <c r="N15">
        <v>7.1890000000000001</v>
      </c>
      <c r="O15" s="62"/>
    </row>
    <row r="16" spans="1:15" ht="15.75" customHeight="1" x14ac:dyDescent="0.25">
      <c r="A16" s="197"/>
      <c r="B16" s="24">
        <v>43053.479166666664</v>
      </c>
      <c r="C16" s="29">
        <v>13.72</v>
      </c>
      <c r="D16" s="101" t="s">
        <v>43</v>
      </c>
      <c r="E16" s="1"/>
      <c r="F16" s="197"/>
      <c r="G16" s="44">
        <v>43053.491666666669</v>
      </c>
      <c r="H16" s="45">
        <v>13.58</v>
      </c>
      <c r="I16" s="101" t="s">
        <v>43</v>
      </c>
      <c r="K16" s="42">
        <v>43053.479166666664</v>
      </c>
      <c r="L16" s="36">
        <v>22.07</v>
      </c>
      <c r="M16" s="36">
        <v>96.1</v>
      </c>
      <c r="N16">
        <v>13.72</v>
      </c>
      <c r="O16" s="62"/>
    </row>
    <row r="17" spans="1:15" x14ac:dyDescent="0.25">
      <c r="A17" s="197"/>
      <c r="B17" s="24">
        <v>43053.479861111111</v>
      </c>
      <c r="C17" s="29">
        <v>13.72</v>
      </c>
      <c r="D17" s="101" t="s">
        <v>43</v>
      </c>
      <c r="E17" s="1"/>
      <c r="F17" s="197"/>
      <c r="G17" s="44">
        <v>43053.492361111108</v>
      </c>
      <c r="H17" s="45">
        <v>13.61</v>
      </c>
      <c r="I17" s="101" t="s">
        <v>43</v>
      </c>
      <c r="K17" s="62">
        <v>43053.479861111111</v>
      </c>
      <c r="L17">
        <v>21.85</v>
      </c>
      <c r="M17" s="36">
        <v>118.7</v>
      </c>
      <c r="N17">
        <v>13.72</v>
      </c>
      <c r="O17" s="62"/>
    </row>
    <row r="18" spans="1:15" x14ac:dyDescent="0.25">
      <c r="A18" s="197"/>
      <c r="B18" s="24">
        <v>43053.480555555558</v>
      </c>
      <c r="C18" s="29">
        <v>13.72</v>
      </c>
      <c r="D18" s="101" t="s">
        <v>43</v>
      </c>
      <c r="E18" s="1"/>
      <c r="F18" s="197"/>
      <c r="G18" s="44">
        <v>43053.493055555555</v>
      </c>
      <c r="H18" s="45">
        <v>13.59</v>
      </c>
      <c r="I18" s="101" t="s">
        <v>43</v>
      </c>
      <c r="K18" s="62">
        <v>43053.480555555558</v>
      </c>
      <c r="L18">
        <v>21.09</v>
      </c>
      <c r="M18" s="36">
        <v>128.5</v>
      </c>
      <c r="N18">
        <v>13.72</v>
      </c>
      <c r="O18" s="62"/>
    </row>
    <row r="19" spans="1:15" x14ac:dyDescent="0.25">
      <c r="A19" s="197"/>
      <c r="B19" s="65">
        <v>43053.481249999997</v>
      </c>
      <c r="C19" s="66">
        <v>13.71</v>
      </c>
      <c r="D19" s="98" t="s">
        <v>102</v>
      </c>
      <c r="E19" s="1"/>
      <c r="F19" s="197"/>
      <c r="G19" s="99">
        <v>43053.493750000001</v>
      </c>
      <c r="H19" s="100">
        <v>13.44</v>
      </c>
      <c r="I19" s="98" t="s">
        <v>102</v>
      </c>
      <c r="K19" s="62">
        <v>43053.481249999997</v>
      </c>
      <c r="L19">
        <v>20.38</v>
      </c>
      <c r="M19" s="36">
        <v>132.5</v>
      </c>
      <c r="N19">
        <v>13.71</v>
      </c>
      <c r="O19" s="62"/>
    </row>
    <row r="20" spans="1:15" x14ac:dyDescent="0.25">
      <c r="A20" s="197"/>
      <c r="B20" s="24">
        <v>43053.481944444444</v>
      </c>
      <c r="C20" s="29">
        <v>10.06</v>
      </c>
      <c r="D20" s="58"/>
      <c r="E20" s="1"/>
      <c r="F20" s="197"/>
      <c r="G20" s="44">
        <v>43053.494444444441</v>
      </c>
      <c r="H20" s="45">
        <v>22.09</v>
      </c>
      <c r="I20" s="101"/>
      <c r="K20" s="62">
        <v>43053.481944444444</v>
      </c>
      <c r="L20">
        <v>19.100000000000001</v>
      </c>
      <c r="M20" s="36">
        <v>110.9</v>
      </c>
      <c r="N20">
        <v>10.06</v>
      </c>
      <c r="O20" s="62"/>
    </row>
    <row r="21" spans="1:15" x14ac:dyDescent="0.25">
      <c r="A21" s="197"/>
      <c r="B21" s="24">
        <v>43053.482638888891</v>
      </c>
      <c r="C21" s="29">
        <v>3.536</v>
      </c>
      <c r="D21" s="101"/>
      <c r="E21" s="1"/>
      <c r="F21" s="197"/>
      <c r="G21" s="44">
        <v>43053.495138888888</v>
      </c>
      <c r="H21" s="45">
        <v>22.92</v>
      </c>
      <c r="I21" s="101"/>
      <c r="K21" s="62">
        <v>43053.482638888891</v>
      </c>
      <c r="L21">
        <v>4.9539999999999997</v>
      </c>
      <c r="M21" s="36">
        <v>32.07</v>
      </c>
      <c r="N21">
        <v>3.536</v>
      </c>
      <c r="O21" s="62"/>
    </row>
    <row r="22" spans="1:15" x14ac:dyDescent="0.25">
      <c r="A22" s="197"/>
      <c r="B22" s="24">
        <v>43053.48333333333</v>
      </c>
      <c r="C22" s="29">
        <v>1.1759999999999999</v>
      </c>
      <c r="D22" s="101"/>
      <c r="E22" s="1"/>
      <c r="F22" s="197"/>
      <c r="G22" s="44">
        <v>43053.495833333334</v>
      </c>
      <c r="H22" s="45">
        <v>22.93</v>
      </c>
      <c r="I22" s="101"/>
      <c r="K22" s="62">
        <v>43053.48333333333</v>
      </c>
      <c r="L22">
        <v>1.8640000000000001</v>
      </c>
      <c r="M22" s="36">
        <v>15.85</v>
      </c>
      <c r="N22">
        <v>1.1759999999999999</v>
      </c>
      <c r="O22" s="62"/>
    </row>
    <row r="23" spans="1:15" x14ac:dyDescent="0.25">
      <c r="A23" s="197"/>
      <c r="B23" s="24">
        <v>43053.484027777777</v>
      </c>
      <c r="C23" s="29">
        <v>0.63800000000000001</v>
      </c>
      <c r="D23" s="101"/>
      <c r="E23" s="1"/>
      <c r="F23" s="197"/>
      <c r="G23" s="44">
        <v>43053.496527777774</v>
      </c>
      <c r="H23" s="45">
        <v>22.72</v>
      </c>
      <c r="I23" s="101"/>
      <c r="K23" s="62">
        <v>43053.484027777777</v>
      </c>
      <c r="L23">
        <v>0.89900000000000002</v>
      </c>
      <c r="M23" s="36">
        <v>6.43</v>
      </c>
      <c r="N23">
        <v>0.63800000000000001</v>
      </c>
      <c r="O23" s="62"/>
    </row>
    <row r="24" spans="1:15" x14ac:dyDescent="0.25">
      <c r="A24" s="197"/>
      <c r="B24" s="24">
        <v>43053.484722222223</v>
      </c>
      <c r="C24" s="29">
        <v>0.214</v>
      </c>
      <c r="D24" s="101"/>
      <c r="E24" s="1"/>
      <c r="F24" s="197"/>
      <c r="G24" s="44">
        <v>43053.49722222222</v>
      </c>
      <c r="H24" s="45">
        <v>14.34</v>
      </c>
      <c r="I24" s="101"/>
      <c r="K24" s="62">
        <v>43053.484722222223</v>
      </c>
      <c r="L24">
        <v>0.27700000000000002</v>
      </c>
      <c r="M24" s="36">
        <v>4.33</v>
      </c>
      <c r="N24">
        <v>0.214</v>
      </c>
      <c r="O24" s="62"/>
    </row>
    <row r="25" spans="1:15" x14ac:dyDescent="0.25">
      <c r="A25" s="197"/>
      <c r="B25" s="24">
        <v>43053.485416666663</v>
      </c>
      <c r="C25" s="29">
        <v>5.6230000000000002</v>
      </c>
      <c r="D25" s="101"/>
      <c r="E25" s="1"/>
      <c r="F25" s="197"/>
      <c r="G25" s="44">
        <v>43053.497916666667</v>
      </c>
      <c r="H25" s="45">
        <v>13.7</v>
      </c>
      <c r="I25" s="101" t="s">
        <v>43</v>
      </c>
      <c r="K25" s="62">
        <v>43053.485416666663</v>
      </c>
      <c r="L25">
        <v>1.835</v>
      </c>
      <c r="M25" s="36">
        <v>57.54</v>
      </c>
      <c r="N25">
        <v>5.6230000000000002</v>
      </c>
      <c r="O25" s="62"/>
    </row>
    <row r="26" spans="1:15" x14ac:dyDescent="0.25">
      <c r="A26" s="197"/>
      <c r="B26" s="24">
        <v>43053.486111111109</v>
      </c>
      <c r="C26" s="29">
        <v>13.58</v>
      </c>
      <c r="D26" s="101" t="s">
        <v>43</v>
      </c>
      <c r="E26" s="1"/>
      <c r="F26" s="197"/>
      <c r="G26" s="44">
        <v>43053.498611111107</v>
      </c>
      <c r="H26" s="45">
        <v>13.74</v>
      </c>
      <c r="I26" s="101" t="s">
        <v>43</v>
      </c>
      <c r="K26" s="62">
        <v>43053.486111111109</v>
      </c>
      <c r="L26" s="36">
        <v>20.39</v>
      </c>
      <c r="M26" s="36">
        <v>136.6</v>
      </c>
      <c r="N26">
        <v>13.58</v>
      </c>
      <c r="O26" s="62"/>
    </row>
    <row r="27" spans="1:15" x14ac:dyDescent="0.25">
      <c r="A27" s="197"/>
      <c r="B27" s="24">
        <v>43053.486805555556</v>
      </c>
      <c r="C27" s="29">
        <v>13.66</v>
      </c>
      <c r="D27" s="101" t="s">
        <v>43</v>
      </c>
      <c r="E27" s="1"/>
      <c r="F27" s="197"/>
      <c r="G27" s="44">
        <v>43053.499305555553</v>
      </c>
      <c r="H27" s="45">
        <v>13.69</v>
      </c>
      <c r="I27" s="101" t="s">
        <v>43</v>
      </c>
      <c r="K27" s="62">
        <v>43053.486805555556</v>
      </c>
      <c r="L27">
        <v>20.7</v>
      </c>
      <c r="M27" s="36">
        <v>140.19999999999999</v>
      </c>
      <c r="N27">
        <v>13.66</v>
      </c>
      <c r="O27" s="62"/>
    </row>
    <row r="28" spans="1:15" x14ac:dyDescent="0.25">
      <c r="A28" s="197"/>
      <c r="B28" s="26">
        <v>43053.487499999996</v>
      </c>
      <c r="C28" s="27">
        <v>13.67</v>
      </c>
      <c r="D28" s="101" t="s">
        <v>43</v>
      </c>
      <c r="E28" s="1"/>
      <c r="F28" s="197"/>
      <c r="G28" s="44">
        <v>43053.5</v>
      </c>
      <c r="H28" s="45">
        <v>13.74</v>
      </c>
      <c r="I28" s="101" t="s">
        <v>43</v>
      </c>
      <c r="K28" s="62">
        <v>43053.487499999996</v>
      </c>
      <c r="L28">
        <v>20.149999999999999</v>
      </c>
      <c r="M28" s="36">
        <v>141.9</v>
      </c>
      <c r="N28">
        <v>13.67</v>
      </c>
      <c r="O28" s="62"/>
    </row>
    <row r="29" spans="1:15" x14ac:dyDescent="0.25">
      <c r="A29" s="197"/>
      <c r="B29" s="24"/>
      <c r="C29" s="27"/>
      <c r="D29" s="101"/>
      <c r="E29" s="1"/>
      <c r="F29" s="197"/>
      <c r="G29" s="44"/>
      <c r="H29" s="45"/>
      <c r="I29" s="58"/>
      <c r="K29" s="62">
        <v>43053.488194444442</v>
      </c>
      <c r="L29">
        <v>18.64</v>
      </c>
      <c r="M29" s="36">
        <v>261.60000000000002</v>
      </c>
      <c r="N29">
        <v>7.3470000000000004</v>
      </c>
      <c r="O29" s="62"/>
    </row>
    <row r="30" spans="1:15" x14ac:dyDescent="0.25">
      <c r="A30" s="197"/>
      <c r="B30" s="26"/>
      <c r="C30" s="27"/>
      <c r="D30" s="58"/>
      <c r="E30" s="1"/>
      <c r="F30" s="197"/>
      <c r="G30" s="44"/>
      <c r="H30" s="45"/>
      <c r="I30" s="101"/>
      <c r="K30" s="42">
        <v>43053.488888888889</v>
      </c>
      <c r="L30" s="36">
        <v>29.74</v>
      </c>
      <c r="M30" s="36">
        <v>398.5</v>
      </c>
      <c r="N30">
        <v>1.0489999999999999</v>
      </c>
      <c r="O30" s="62"/>
    </row>
    <row r="31" spans="1:15" ht="15" customHeight="1" x14ac:dyDescent="0.25">
      <c r="A31" s="197"/>
      <c r="B31" s="24"/>
      <c r="C31" s="27"/>
      <c r="D31" s="58"/>
      <c r="E31" s="1"/>
      <c r="F31" s="197"/>
      <c r="G31" s="44"/>
      <c r="H31" s="45"/>
      <c r="I31" s="101"/>
      <c r="K31" s="42">
        <v>43053.489583333336</v>
      </c>
      <c r="L31" s="36">
        <v>30.67</v>
      </c>
      <c r="M31" s="36">
        <v>414.2</v>
      </c>
      <c r="N31">
        <v>0.46600000000000003</v>
      </c>
      <c r="O31" s="62"/>
    </row>
    <row r="32" spans="1:15" ht="14.25" customHeight="1" x14ac:dyDescent="0.25">
      <c r="A32" s="197"/>
      <c r="B32" s="26"/>
      <c r="C32" s="28"/>
      <c r="D32" s="58"/>
      <c r="E32" s="1"/>
      <c r="F32" s="197"/>
      <c r="G32" s="44"/>
      <c r="H32" s="45"/>
      <c r="I32" s="101"/>
      <c r="K32" s="42">
        <v>43053.490277777775</v>
      </c>
      <c r="L32" s="36">
        <v>30.64</v>
      </c>
      <c r="M32" s="36">
        <v>415</v>
      </c>
      <c r="N32">
        <v>0.45200000000000001</v>
      </c>
      <c r="O32" s="62"/>
    </row>
    <row r="33" spans="1:15" x14ac:dyDescent="0.25">
      <c r="A33" s="198"/>
      <c r="B33" s="24"/>
      <c r="C33" s="27"/>
      <c r="D33" s="58"/>
      <c r="E33" s="1"/>
      <c r="F33" s="198"/>
      <c r="G33" s="44"/>
      <c r="H33" s="45"/>
      <c r="I33" s="101"/>
      <c r="K33" s="42">
        <v>43053.490972222222</v>
      </c>
      <c r="L33" s="36">
        <v>29.93</v>
      </c>
      <c r="M33" s="36">
        <v>284</v>
      </c>
      <c r="N33">
        <v>6.21</v>
      </c>
      <c r="O33" s="62"/>
    </row>
    <row r="34" spans="1:15" x14ac:dyDescent="0.25">
      <c r="A34" s="73"/>
      <c r="B34" s="41"/>
      <c r="C34" s="103"/>
      <c r="D34" s="1"/>
      <c r="E34" s="1"/>
      <c r="F34" s="102"/>
      <c r="G34" s="1"/>
      <c r="H34" s="39"/>
      <c r="I34" s="70"/>
      <c r="K34" s="42">
        <v>43053.491666666669</v>
      </c>
      <c r="L34" s="36">
        <v>19.489999999999998</v>
      </c>
      <c r="M34" s="36">
        <v>154.9</v>
      </c>
      <c r="N34">
        <v>13.58</v>
      </c>
      <c r="O34" s="62"/>
    </row>
    <row r="35" spans="1:15" ht="14.25" customHeight="1" x14ac:dyDescent="0.25">
      <c r="A35" s="69"/>
      <c r="B35" s="1"/>
      <c r="C35" s="190" t="s">
        <v>5</v>
      </c>
      <c r="D35" s="191"/>
      <c r="E35" s="191"/>
      <c r="F35" s="191"/>
      <c r="G35" s="191"/>
      <c r="H35" s="192"/>
      <c r="I35" s="70"/>
      <c r="K35" s="42">
        <v>43053.492361111108</v>
      </c>
      <c r="L35" s="36">
        <v>19.059999999999999</v>
      </c>
      <c r="M35" s="36">
        <v>152.1</v>
      </c>
      <c r="N35">
        <v>13.61</v>
      </c>
      <c r="O35" s="62"/>
    </row>
    <row r="36" spans="1:15" x14ac:dyDescent="0.25">
      <c r="A36" s="74"/>
      <c r="B36" s="4"/>
      <c r="C36" s="193" t="s">
        <v>10</v>
      </c>
      <c r="D36" s="194"/>
      <c r="E36" s="194"/>
      <c r="F36" s="194"/>
      <c r="G36" s="194"/>
      <c r="H36" s="195"/>
      <c r="I36" s="70"/>
      <c r="K36" s="42">
        <v>43053.493055555555</v>
      </c>
      <c r="L36" s="36">
        <v>18.89</v>
      </c>
      <c r="M36" s="36">
        <v>150.80000000000001</v>
      </c>
      <c r="N36">
        <v>13.59</v>
      </c>
      <c r="O36" s="62"/>
    </row>
    <row r="37" spans="1:15" ht="20.25" customHeight="1" x14ac:dyDescent="0.25">
      <c r="A37" s="75"/>
      <c r="B37" s="76"/>
      <c r="C37" s="193"/>
      <c r="D37" s="194"/>
      <c r="E37" s="194"/>
      <c r="F37" s="194"/>
      <c r="G37" s="194"/>
      <c r="H37" s="195"/>
      <c r="I37" s="77"/>
      <c r="K37" s="42">
        <v>43053.493750000001</v>
      </c>
      <c r="L37" s="36">
        <v>18.48</v>
      </c>
      <c r="M37" s="36">
        <v>156.69999999999999</v>
      </c>
      <c r="N37">
        <v>13.44</v>
      </c>
      <c r="O37" s="62"/>
    </row>
    <row r="38" spans="1:15" x14ac:dyDescent="0.25">
      <c r="A38" s="1"/>
      <c r="F38" s="41"/>
      <c r="K38" s="42">
        <v>43053.494444444441</v>
      </c>
      <c r="L38" s="36">
        <v>5.6230000000000002</v>
      </c>
      <c r="M38" s="36">
        <v>12.97</v>
      </c>
      <c r="N38">
        <v>22.09</v>
      </c>
      <c r="O38" s="62"/>
    </row>
    <row r="39" spans="1:15" x14ac:dyDescent="0.25">
      <c r="K39" s="42">
        <v>43053.495138888888</v>
      </c>
      <c r="L39" s="36">
        <v>-2.7E-2</v>
      </c>
      <c r="M39" s="36">
        <v>5.9889999999999999</v>
      </c>
      <c r="N39">
        <v>22.92</v>
      </c>
      <c r="O39" s="62"/>
    </row>
    <row r="40" spans="1:15" x14ac:dyDescent="0.25">
      <c r="K40" s="42">
        <v>43053.495833333334</v>
      </c>
      <c r="L40" s="36">
        <v>-0.18099999999999999</v>
      </c>
      <c r="M40" s="36">
        <v>5.2430000000000003</v>
      </c>
      <c r="N40">
        <v>22.93</v>
      </c>
      <c r="O40" s="62"/>
    </row>
    <row r="41" spans="1:15" x14ac:dyDescent="0.25">
      <c r="K41" s="42">
        <v>43053.496527777774</v>
      </c>
      <c r="L41" s="36">
        <v>-0.18099999999999999</v>
      </c>
      <c r="M41" s="36">
        <v>9.24</v>
      </c>
      <c r="N41">
        <v>22.72</v>
      </c>
      <c r="O41" s="62"/>
    </row>
    <row r="42" spans="1:15" x14ac:dyDescent="0.25">
      <c r="K42" s="42">
        <v>43053.49722222222</v>
      </c>
      <c r="L42" s="36">
        <v>12.63</v>
      </c>
      <c r="M42" s="36">
        <v>126.1</v>
      </c>
      <c r="N42">
        <v>14.34</v>
      </c>
      <c r="O42" s="62"/>
    </row>
    <row r="43" spans="1:15" x14ac:dyDescent="0.25">
      <c r="K43" s="42">
        <v>43053.497916666667</v>
      </c>
      <c r="L43" s="36">
        <v>18.329999999999998</v>
      </c>
      <c r="M43" s="36">
        <v>147.4</v>
      </c>
      <c r="N43">
        <v>13.7</v>
      </c>
      <c r="O43" s="62"/>
    </row>
    <row r="44" spans="1:15" x14ac:dyDescent="0.25">
      <c r="K44" s="42">
        <v>43053.498611111107</v>
      </c>
      <c r="L44" s="36">
        <v>17.850000000000001</v>
      </c>
      <c r="M44" s="36">
        <v>152</v>
      </c>
      <c r="N44">
        <v>13.74</v>
      </c>
      <c r="O44" s="62"/>
    </row>
    <row r="45" spans="1:15" x14ac:dyDescent="0.25">
      <c r="K45" s="42">
        <v>43053.499305555553</v>
      </c>
      <c r="L45" s="36">
        <v>17.62</v>
      </c>
      <c r="M45" s="36">
        <v>152</v>
      </c>
      <c r="N45">
        <v>13.69</v>
      </c>
      <c r="O45" s="62"/>
    </row>
    <row r="46" spans="1:15" x14ac:dyDescent="0.25">
      <c r="K46" s="42">
        <v>43053.5</v>
      </c>
      <c r="L46" s="36">
        <v>17.52</v>
      </c>
      <c r="M46" s="36">
        <v>151.5</v>
      </c>
      <c r="N46">
        <v>13.74</v>
      </c>
      <c r="O46" s="62"/>
    </row>
    <row r="47" spans="1:15" x14ac:dyDescent="0.25">
      <c r="K47" s="109"/>
    </row>
  </sheetData>
  <mergeCells count="25">
    <mergeCell ref="C35:H35"/>
    <mergeCell ref="C36:H36"/>
    <mergeCell ref="C37:H37"/>
    <mergeCell ref="F14:F33"/>
    <mergeCell ref="A14:A33"/>
    <mergeCell ref="A2:D2"/>
    <mergeCell ref="E2:I2"/>
    <mergeCell ref="A4:I4"/>
    <mergeCell ref="A5:A7"/>
    <mergeCell ref="B5:D5"/>
    <mergeCell ref="E5:I5"/>
    <mergeCell ref="B6:D6"/>
    <mergeCell ref="E6:I6"/>
    <mergeCell ref="B7:D7"/>
    <mergeCell ref="E7:I7"/>
    <mergeCell ref="B8:D8"/>
    <mergeCell ref="A9:A12"/>
    <mergeCell ref="B9:D9"/>
    <mergeCell ref="E9:I9"/>
    <mergeCell ref="B10:D10"/>
    <mergeCell ref="E10:I10"/>
    <mergeCell ref="B11:D11"/>
    <mergeCell ref="E11:I11"/>
    <mergeCell ref="B12:C12"/>
    <mergeCell ref="H12:I12"/>
  </mergeCells>
  <pageMargins left="1.05" right="0.81" top="0.39" bottom="0.43" header="0.31496062992125984" footer="0.31496062992125984"/>
  <pageSetup scale="110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836D6-1DBB-4E38-8758-916E17684F99}">
  <dimension ref="B2:U38"/>
  <sheetViews>
    <sheetView topLeftCell="A25" workbookViewId="0">
      <selection activeCell="E36" sqref="E36"/>
    </sheetView>
  </sheetViews>
  <sheetFormatPr baseColWidth="10" defaultRowHeight="15" x14ac:dyDescent="0.25"/>
  <cols>
    <col min="3" max="3" width="10.5703125" style="134" bestFit="1" customWidth="1"/>
    <col min="4" max="4" width="15.42578125" style="134" bestFit="1" customWidth="1"/>
    <col min="5" max="5" width="15.85546875" style="134" bestFit="1" customWidth="1"/>
    <col min="6" max="6" width="7.42578125" style="134" bestFit="1" customWidth="1"/>
    <col min="7" max="8" width="7.42578125" bestFit="1" customWidth="1"/>
    <col min="9" max="9" width="7.42578125" customWidth="1"/>
    <col min="10" max="10" width="15" bestFit="1" customWidth="1"/>
    <col min="14" max="14" width="11.5703125" customWidth="1"/>
  </cols>
  <sheetData>
    <row r="2" spans="2:21" ht="30" x14ac:dyDescent="0.25">
      <c r="C2" s="134" t="s">
        <v>41</v>
      </c>
      <c r="G2" s="134"/>
      <c r="H2" s="134"/>
      <c r="J2" s="56"/>
      <c r="K2" s="56" t="s">
        <v>33</v>
      </c>
      <c r="L2" s="56" t="s">
        <v>38</v>
      </c>
    </row>
    <row r="3" spans="2:21" ht="32.25" customHeight="1" x14ac:dyDescent="0.25">
      <c r="C3" s="137" t="s">
        <v>30</v>
      </c>
      <c r="D3" s="137" t="s">
        <v>31</v>
      </c>
      <c r="E3" s="137" t="s">
        <v>9</v>
      </c>
      <c r="F3" s="236" t="s">
        <v>36</v>
      </c>
      <c r="G3" s="237"/>
      <c r="H3" s="238"/>
      <c r="J3" s="58" t="s">
        <v>37</v>
      </c>
      <c r="K3" s="60">
        <f>AVERAGE(E5:E9)</f>
        <v>116.5</v>
      </c>
      <c r="L3" s="59">
        <f>AVERAGE(E11:E16)</f>
        <v>39.216666666666661</v>
      </c>
      <c r="M3" s="53"/>
      <c r="N3" s="53"/>
      <c r="O3" s="53"/>
      <c r="P3" s="53"/>
      <c r="Q3" s="53"/>
    </row>
    <row r="4" spans="2:21" ht="29.25" customHeight="1" x14ac:dyDescent="0.25">
      <c r="C4" s="137"/>
      <c r="D4" s="137" t="s">
        <v>32</v>
      </c>
      <c r="E4" s="137" t="s">
        <v>21</v>
      </c>
      <c r="F4" s="61">
        <v>0.02</v>
      </c>
      <c r="G4" s="61">
        <v>0.06</v>
      </c>
      <c r="H4" s="137" t="s">
        <v>131</v>
      </c>
      <c r="J4" s="57">
        <v>0.02</v>
      </c>
      <c r="K4" s="167">
        <f>0.02*K7</f>
        <v>6</v>
      </c>
      <c r="L4" s="168"/>
      <c r="M4" s="135" t="s">
        <v>39</v>
      </c>
      <c r="N4" s="136"/>
      <c r="O4" s="53"/>
      <c r="P4" s="53"/>
      <c r="Q4" s="53"/>
    </row>
    <row r="5" spans="2:21" ht="21" customHeight="1" x14ac:dyDescent="0.25">
      <c r="C5" s="231" t="s">
        <v>33</v>
      </c>
      <c r="D5" s="51">
        <v>0.4145833333333333</v>
      </c>
      <c r="E5" s="158">
        <f>'Datos cems'!F23</f>
        <v>0.8</v>
      </c>
      <c r="F5" s="133"/>
      <c r="G5" s="56"/>
      <c r="H5" s="56"/>
      <c r="J5" s="57">
        <v>0.06</v>
      </c>
      <c r="K5" s="59">
        <f>0.06*K3</f>
        <v>6.9899999999999993</v>
      </c>
      <c r="L5" s="59">
        <f>0.06*L3</f>
        <v>2.3529999999999998</v>
      </c>
      <c r="M5" s="135" t="s">
        <v>40</v>
      </c>
      <c r="N5" s="136"/>
      <c r="O5" s="136"/>
    </row>
    <row r="6" spans="2:21" x14ac:dyDescent="0.25">
      <c r="C6" s="232"/>
      <c r="D6" s="51">
        <v>0.4152777777777778</v>
      </c>
      <c r="E6" s="158">
        <f>'Datos cems'!F24</f>
        <v>41.6</v>
      </c>
      <c r="F6" s="133" t="str">
        <f t="shared" ref="F6:F8" si="0">IF(ABS(E5-E6)&lt;K$4,"Estable"," ")</f>
        <v xml:space="preserve"> </v>
      </c>
      <c r="G6" s="56" t="str">
        <f>IF(ABS(E5-E6)&lt;K$5,"Estable"," ")</f>
        <v xml:space="preserve"> </v>
      </c>
      <c r="H6" s="56" t="str">
        <f>IF(ABS(E5-E6)&lt;0.5,"Estable"," ")</f>
        <v xml:space="preserve"> </v>
      </c>
      <c r="M6" s="53"/>
      <c r="N6" s="50"/>
      <c r="O6" s="50"/>
      <c r="P6" s="50"/>
      <c r="Q6" s="50"/>
    </row>
    <row r="7" spans="2:21" ht="30" x14ac:dyDescent="0.25">
      <c r="C7" s="232"/>
      <c r="D7" s="51">
        <f>'Calculo TR SO2A CEMS'!A4</f>
        <v>43053.415972222218</v>
      </c>
      <c r="E7" s="158">
        <f>'Calculo TR SO2A CEMS'!B4</f>
        <v>168.8</v>
      </c>
      <c r="F7" s="133" t="str">
        <f t="shared" si="0"/>
        <v xml:space="preserve"> </v>
      </c>
      <c r="G7" s="56" t="str">
        <f t="shared" ref="G7:G8" si="1">IF(ABS(E6-E7)&lt;K$5,"Estable"," ")</f>
        <v xml:space="preserve"> </v>
      </c>
      <c r="H7" s="56" t="str">
        <f t="shared" ref="H7:H9" si="2">IF(ABS(E6-E7)&lt;0.5,"Estable"," ")</f>
        <v xml:space="preserve"> </v>
      </c>
      <c r="J7" s="157" t="s">
        <v>134</v>
      </c>
      <c r="K7" s="157">
        <v>300</v>
      </c>
      <c r="L7" s="53"/>
      <c r="M7" s="53"/>
      <c r="N7" s="50"/>
      <c r="O7" s="50"/>
      <c r="P7" s="50"/>
      <c r="Q7" s="50"/>
    </row>
    <row r="8" spans="2:21" x14ac:dyDescent="0.25">
      <c r="C8" s="232"/>
      <c r="D8" s="51">
        <f>'Calculo TR SO2A CEMS'!A5</f>
        <v>43053.416666666664</v>
      </c>
      <c r="E8" s="158">
        <f>'Calculo TR SO2A CEMS'!B5</f>
        <v>182.9</v>
      </c>
      <c r="F8" s="133" t="str">
        <f t="shared" si="0"/>
        <v xml:space="preserve"> </v>
      </c>
      <c r="G8" s="56" t="str">
        <f t="shared" si="1"/>
        <v xml:space="preserve"> </v>
      </c>
      <c r="H8" s="56" t="str">
        <f t="shared" si="2"/>
        <v xml:space="preserve"> </v>
      </c>
      <c r="J8" s="53"/>
      <c r="K8" s="53"/>
      <c r="L8" s="53"/>
      <c r="M8" s="53"/>
      <c r="N8" s="50"/>
      <c r="O8" s="50"/>
      <c r="P8" s="50"/>
      <c r="Q8" s="50"/>
      <c r="T8" s="54"/>
      <c r="U8" s="48"/>
    </row>
    <row r="9" spans="2:21" ht="18.75" customHeight="1" x14ac:dyDescent="0.25">
      <c r="C9" s="233"/>
      <c r="D9" s="51">
        <f>'Calculo TR SO2A CEMS'!A6</f>
        <v>43053.417361111111</v>
      </c>
      <c r="E9" s="158">
        <f>'Calculo TR SO2A CEMS'!B6</f>
        <v>188.4</v>
      </c>
      <c r="F9" s="133" t="str">
        <f>IF(ABS(E8-E9)&lt;K$4,"Estable"," ")</f>
        <v>Estable</v>
      </c>
      <c r="G9" s="56" t="str">
        <f>IF(ABS(E8-E9)&lt;K$5,"Estable"," ")</f>
        <v>Estable</v>
      </c>
      <c r="H9" s="56" t="str">
        <f t="shared" si="2"/>
        <v xml:space="preserve"> </v>
      </c>
      <c r="M9" s="50"/>
      <c r="N9" s="50"/>
      <c r="O9" s="50"/>
      <c r="P9" s="50"/>
      <c r="Q9" s="50"/>
      <c r="T9">
        <v>25</v>
      </c>
    </row>
    <row r="10" spans="2:21" ht="18" customHeight="1" x14ac:dyDescent="0.25">
      <c r="C10" s="231" t="s">
        <v>35</v>
      </c>
      <c r="D10" s="51">
        <f>'Calculo TR SO2A CEMS'!A7</f>
        <v>43053.41805555555</v>
      </c>
      <c r="E10" s="158">
        <f>'Calculo TR SO2A CEMS'!B7</f>
        <v>193.8</v>
      </c>
      <c r="F10" s="224" t="s">
        <v>34</v>
      </c>
      <c r="G10" s="225"/>
      <c r="H10" s="226"/>
      <c r="M10" s="50"/>
      <c r="N10" s="50"/>
      <c r="O10" s="50"/>
      <c r="P10" s="50"/>
      <c r="Q10" s="50"/>
    </row>
    <row r="11" spans="2:21" x14ac:dyDescent="0.25">
      <c r="C11" s="232"/>
      <c r="D11" s="51">
        <f>'Calculo TR SO2A CEMS'!A8</f>
        <v>43053.418749999997</v>
      </c>
      <c r="E11" s="158">
        <f>'Calculo TR SO2A CEMS'!B8</f>
        <v>128.6</v>
      </c>
      <c r="F11" s="133" t="str">
        <f>IF(ABS(E10-E11)&lt;K$4,"Estable"," ")</f>
        <v xml:space="preserve"> </v>
      </c>
      <c r="G11" s="56" t="str">
        <f>IF(ABS(E10-E11)&lt;L$5,"Estable"," ")</f>
        <v xml:space="preserve"> </v>
      </c>
      <c r="H11" s="56" t="str">
        <f>IF(ABS(E10-E11)&lt;0.5,"Estable"," ")</f>
        <v xml:space="preserve"> </v>
      </c>
      <c r="M11" s="50"/>
      <c r="N11" s="50"/>
      <c r="O11" s="50"/>
      <c r="P11" s="50"/>
      <c r="Q11" s="50"/>
    </row>
    <row r="12" spans="2:21" ht="17.25" customHeight="1" x14ac:dyDescent="0.25">
      <c r="C12" s="232"/>
      <c r="D12" s="51">
        <f>'Calculo TR SO2A CEMS'!A9</f>
        <v>43053.419444444444</v>
      </c>
      <c r="E12" s="158">
        <f>'Calculo TR SO2A CEMS'!B9</f>
        <v>13.4</v>
      </c>
      <c r="F12" s="133" t="str">
        <f t="shared" ref="F12:F16" si="3">IF(ABS(E11-E12)&lt;K$4,"Estable"," ")</f>
        <v xml:space="preserve"> </v>
      </c>
      <c r="G12" s="56" t="str">
        <f t="shared" ref="G12:G16" si="4">IF(ABS(E11-E12)&lt;L$5,"Estable"," ")</f>
        <v xml:space="preserve"> </v>
      </c>
      <c r="H12" s="56" t="str">
        <f t="shared" ref="H12:H16" si="5">IF(ABS(E11-E12)&lt;0.5,"Estable"," ")</f>
        <v xml:space="preserve"> </v>
      </c>
      <c r="M12" s="50"/>
      <c r="N12" s="50"/>
      <c r="O12" s="50"/>
      <c r="P12" s="50"/>
      <c r="Q12" s="50"/>
    </row>
    <row r="13" spans="2:21" ht="16.5" customHeight="1" x14ac:dyDescent="0.25">
      <c r="B13" s="54"/>
      <c r="C13" s="232"/>
      <c r="D13" s="51">
        <f>'Calculo TR SO2A CEMS'!A10</f>
        <v>43053.420138888883</v>
      </c>
      <c r="E13" s="158">
        <f>'Calculo TR SO2A CEMS'!B10</f>
        <v>3.2</v>
      </c>
      <c r="F13" s="133" t="str">
        <f t="shared" si="3"/>
        <v xml:space="preserve"> </v>
      </c>
      <c r="G13" s="56" t="str">
        <f t="shared" si="4"/>
        <v xml:space="preserve"> </v>
      </c>
      <c r="H13" s="56" t="str">
        <f t="shared" si="5"/>
        <v xml:space="preserve"> </v>
      </c>
      <c r="M13" s="50"/>
      <c r="N13" s="50"/>
      <c r="O13" s="50"/>
      <c r="P13" s="50"/>
      <c r="Q13" s="50"/>
    </row>
    <row r="14" spans="2:21" ht="19.5" customHeight="1" x14ac:dyDescent="0.25">
      <c r="C14" s="232"/>
      <c r="D14" s="51">
        <f>'Calculo TR SO2A CEMS'!A11</f>
        <v>43053.42083333333</v>
      </c>
      <c r="E14" s="158">
        <f>'Calculo TR SO2A CEMS'!B11</f>
        <v>0.7</v>
      </c>
      <c r="F14" s="133" t="str">
        <f t="shared" si="3"/>
        <v>Estable</v>
      </c>
      <c r="G14" s="56" t="str">
        <f t="shared" si="4"/>
        <v xml:space="preserve"> </v>
      </c>
      <c r="H14" s="56" t="str">
        <f t="shared" si="5"/>
        <v xml:space="preserve"> </v>
      </c>
      <c r="K14" s="50"/>
      <c r="L14" s="50"/>
      <c r="M14" s="50"/>
      <c r="N14" s="50"/>
      <c r="O14" s="50"/>
      <c r="P14" s="50"/>
      <c r="Q14" s="50"/>
    </row>
    <row r="15" spans="2:21" ht="18.75" customHeight="1" x14ac:dyDescent="0.25">
      <c r="C15" s="232"/>
      <c r="D15" s="51">
        <f>'Calculo TR SO2A CEMS'!A12</f>
        <v>43053.421527777777</v>
      </c>
      <c r="E15" s="158">
        <f>'Calculo TR SO2A CEMS'!B12</f>
        <v>4.2</v>
      </c>
      <c r="F15" s="133" t="str">
        <f t="shared" si="3"/>
        <v>Estable</v>
      </c>
      <c r="G15" s="56" t="str">
        <f t="shared" si="4"/>
        <v xml:space="preserve"> </v>
      </c>
      <c r="H15" s="56" t="str">
        <f t="shared" si="5"/>
        <v xml:space="preserve"> </v>
      </c>
      <c r="K15" s="50"/>
      <c r="L15" s="50"/>
      <c r="M15" s="50"/>
      <c r="N15" s="50"/>
      <c r="O15" s="50"/>
      <c r="P15" s="50"/>
      <c r="Q15" s="50"/>
    </row>
    <row r="16" spans="2:21" ht="18.75" customHeight="1" x14ac:dyDescent="0.25">
      <c r="C16" s="233"/>
      <c r="D16" s="51">
        <f>'Calculo TR SO2A CEMS'!A13</f>
        <v>43053.422222222216</v>
      </c>
      <c r="E16" s="158">
        <f>'Calculo TR SO2A CEMS'!B13</f>
        <v>85.2</v>
      </c>
      <c r="F16" s="133" t="str">
        <f t="shared" si="3"/>
        <v xml:space="preserve"> </v>
      </c>
      <c r="G16" s="56" t="str">
        <f t="shared" si="4"/>
        <v xml:space="preserve"> </v>
      </c>
      <c r="H16" s="56" t="str">
        <f t="shared" si="5"/>
        <v xml:space="preserve"> </v>
      </c>
      <c r="K16" s="50"/>
      <c r="L16" s="50"/>
      <c r="M16" s="50"/>
      <c r="N16" s="50"/>
      <c r="O16" s="50"/>
      <c r="P16" s="50"/>
      <c r="Q16" s="50"/>
    </row>
    <row r="17" spans="3:17" x14ac:dyDescent="0.25">
      <c r="G17" s="134"/>
      <c r="H17" s="53"/>
      <c r="J17" s="53"/>
      <c r="K17" s="53"/>
      <c r="L17" s="53"/>
      <c r="M17" s="53"/>
      <c r="N17" s="53"/>
      <c r="O17" s="53"/>
      <c r="P17" s="53"/>
      <c r="Q17" s="53"/>
    </row>
    <row r="18" spans="3:17" x14ac:dyDescent="0.25">
      <c r="G18" s="134"/>
      <c r="H18" s="50"/>
      <c r="J18" s="50"/>
      <c r="K18" s="50"/>
      <c r="L18" s="50"/>
      <c r="M18" s="50"/>
      <c r="N18" s="50"/>
      <c r="O18" s="50"/>
      <c r="P18" s="50"/>
      <c r="Q18" s="50"/>
    </row>
    <row r="19" spans="3:17" x14ac:dyDescent="0.25">
      <c r="G19" s="134"/>
      <c r="H19" s="50"/>
      <c r="J19" s="50"/>
      <c r="K19" s="50"/>
      <c r="L19" s="50"/>
      <c r="M19" s="50"/>
      <c r="N19" s="50"/>
      <c r="O19" s="50"/>
      <c r="P19" s="50"/>
      <c r="Q19" s="50"/>
    </row>
    <row r="20" spans="3:17" x14ac:dyDescent="0.25">
      <c r="G20" s="134"/>
      <c r="H20" s="50"/>
      <c r="J20" s="50"/>
      <c r="K20" s="50"/>
      <c r="L20" s="50"/>
      <c r="M20" s="50"/>
      <c r="N20" s="50"/>
      <c r="O20" s="50"/>
      <c r="P20" s="50"/>
      <c r="Q20" s="50"/>
    </row>
    <row r="22" spans="3:17" x14ac:dyDescent="0.25">
      <c r="C22" s="134" t="s">
        <v>42</v>
      </c>
      <c r="G22" s="134"/>
      <c r="H22" s="134"/>
    </row>
    <row r="23" spans="3:17" ht="30" customHeight="1" x14ac:dyDescent="0.25">
      <c r="C23" s="137" t="s">
        <v>30</v>
      </c>
      <c r="D23" s="137" t="s">
        <v>31</v>
      </c>
      <c r="E23" s="137" t="s">
        <v>9</v>
      </c>
      <c r="F23" s="236" t="s">
        <v>36</v>
      </c>
      <c r="G23" s="237"/>
      <c r="H23" s="238"/>
      <c r="J23" s="56"/>
      <c r="K23" s="56" t="s">
        <v>33</v>
      </c>
      <c r="L23" s="56" t="s">
        <v>38</v>
      </c>
    </row>
    <row r="24" spans="3:17" ht="30" x14ac:dyDescent="0.25">
      <c r="C24" s="137"/>
      <c r="D24" s="137" t="s">
        <v>32</v>
      </c>
      <c r="E24" s="137" t="s">
        <v>21</v>
      </c>
      <c r="F24" s="61">
        <v>0.02</v>
      </c>
      <c r="G24" s="61">
        <v>0.06</v>
      </c>
      <c r="H24" s="137" t="s">
        <v>131</v>
      </c>
      <c r="J24" s="58" t="s">
        <v>37</v>
      </c>
      <c r="K24" s="59">
        <f>AVERAGE(E25:E30)</f>
        <v>191.68333333333331</v>
      </c>
      <c r="L24" s="59">
        <f>AVERAGE(E32:E37)</f>
        <v>405.5333333333333</v>
      </c>
      <c r="N24" s="53"/>
      <c r="O24" s="53"/>
      <c r="P24" s="53"/>
    </row>
    <row r="25" spans="3:17" ht="15" customHeight="1" x14ac:dyDescent="0.25">
      <c r="C25" s="231" t="s">
        <v>33</v>
      </c>
      <c r="D25" s="51">
        <f>'Calculo TR SO2A CEMS'!A32</f>
        <v>43053.443055555552</v>
      </c>
      <c r="E25" s="52">
        <f>'Calculo TR SO2A CEMS'!B32</f>
        <v>266.2</v>
      </c>
      <c r="F25" s="133"/>
      <c r="G25" s="56"/>
      <c r="H25" s="56"/>
      <c r="J25" s="57">
        <v>0.02</v>
      </c>
      <c r="K25" s="169">
        <f>0.02*K28</f>
        <v>6</v>
      </c>
      <c r="L25" s="170"/>
      <c r="M25" s="135" t="s">
        <v>39</v>
      </c>
      <c r="N25" s="136"/>
      <c r="P25" s="53"/>
    </row>
    <row r="26" spans="3:17" ht="15" customHeight="1" x14ac:dyDescent="0.25">
      <c r="C26" s="232"/>
      <c r="D26" s="51">
        <f>'Calculo TR SO2A CEMS'!A33</f>
        <v>43053.443749999999</v>
      </c>
      <c r="E26" s="52">
        <f>'Calculo TR SO2A CEMS'!B33</f>
        <v>192.2</v>
      </c>
      <c r="F26" s="133" t="str">
        <f>IF(ABS(E25-E26)&lt;K$25,"Estable"," ")</f>
        <v xml:space="preserve"> </v>
      </c>
      <c r="G26" s="56" t="str">
        <f>IF(ABS(E25-E26)&lt;K$26,"Estable"," ")</f>
        <v xml:space="preserve"> </v>
      </c>
      <c r="H26" s="56" t="str">
        <f>IF(ABS(E25-E26)&lt;0.5,"Estable"," ")</f>
        <v xml:space="preserve"> </v>
      </c>
      <c r="J26" s="57">
        <v>0.06</v>
      </c>
      <c r="K26" s="59">
        <f>0.06*K24</f>
        <v>11.500999999999998</v>
      </c>
      <c r="L26" s="59">
        <f>0.06*L24</f>
        <v>24.331999999999997</v>
      </c>
      <c r="M26" s="135" t="s">
        <v>40</v>
      </c>
      <c r="N26" s="136"/>
      <c r="O26" s="136"/>
    </row>
    <row r="27" spans="3:17" x14ac:dyDescent="0.25">
      <c r="C27" s="232"/>
      <c r="D27" s="51">
        <f>'Calculo TR SO2A CEMS'!A34</f>
        <v>43053.444444444438</v>
      </c>
      <c r="E27" s="52">
        <f>'Calculo TR SO2A CEMS'!B34</f>
        <v>173.2</v>
      </c>
      <c r="F27" s="133" t="str">
        <f t="shared" ref="F27:F28" si="6">IF(ABS(E26-E27)&lt;K$25,"Estable"," ")</f>
        <v xml:space="preserve"> </v>
      </c>
      <c r="G27" s="56" t="str">
        <f t="shared" ref="G27:G30" si="7">IF(ABS(E26-E27)&lt;K$26,"Estable"," ")</f>
        <v xml:space="preserve"> </v>
      </c>
      <c r="H27" s="56" t="str">
        <f t="shared" ref="H27:H30" si="8">IF(ABS(E26-E27)&lt;0.5,"Estable"," ")</f>
        <v xml:space="preserve"> </v>
      </c>
      <c r="N27" s="53"/>
      <c r="O27" s="50"/>
      <c r="P27" s="50"/>
    </row>
    <row r="28" spans="3:17" ht="30" x14ac:dyDescent="0.25">
      <c r="C28" s="232"/>
      <c r="D28" s="51">
        <f>'Calculo TR SO2A CEMS'!A35</f>
        <v>43053.445138888885</v>
      </c>
      <c r="E28" s="52">
        <f>'Calculo TR SO2A CEMS'!B35</f>
        <v>171</v>
      </c>
      <c r="F28" s="133" t="str">
        <f t="shared" si="6"/>
        <v>Estable</v>
      </c>
      <c r="G28" s="56" t="str">
        <f t="shared" si="7"/>
        <v>Estable</v>
      </c>
      <c r="H28" s="56" t="str">
        <f t="shared" si="8"/>
        <v xml:space="preserve"> </v>
      </c>
      <c r="J28" s="157" t="s">
        <v>134</v>
      </c>
      <c r="K28" s="157">
        <v>300</v>
      </c>
    </row>
    <row r="29" spans="3:17" x14ac:dyDescent="0.25">
      <c r="C29" s="233"/>
      <c r="D29" s="51">
        <f>'Calculo TR SO2A CEMS'!A36</f>
        <v>43053.445833333331</v>
      </c>
      <c r="E29" s="52">
        <f>'Calculo TR SO2A CEMS'!B36</f>
        <v>172</v>
      </c>
      <c r="F29" s="133" t="str">
        <f>IF(ABS(E28-E29)&lt;K$25,"Estable"," ")</f>
        <v>Estable</v>
      </c>
      <c r="G29" s="56" t="str">
        <f t="shared" si="7"/>
        <v>Estable</v>
      </c>
      <c r="H29" s="56" t="str">
        <f t="shared" si="8"/>
        <v xml:space="preserve"> </v>
      </c>
    </row>
    <row r="30" spans="3:17" ht="15" customHeight="1" x14ac:dyDescent="0.25">
      <c r="C30" s="223" t="s">
        <v>135</v>
      </c>
      <c r="D30" s="51">
        <f>'Calculo TR SO2A CEMS'!A37</f>
        <v>43053.446527777771</v>
      </c>
      <c r="E30" s="52">
        <f>'Calculo TR SO2A CEMS'!B37</f>
        <v>175.5</v>
      </c>
      <c r="F30" s="133" t="str">
        <f>IF(ABS(E29-E30)&lt;K$25,"Estable"," ")</f>
        <v>Estable</v>
      </c>
      <c r="G30" s="56" t="str">
        <f t="shared" si="7"/>
        <v>Estable</v>
      </c>
      <c r="H30" s="56" t="str">
        <f t="shared" si="8"/>
        <v xml:space="preserve"> </v>
      </c>
    </row>
    <row r="31" spans="3:17" x14ac:dyDescent="0.25">
      <c r="C31" s="223"/>
      <c r="D31" s="51">
        <f>'Calculo TR SO2A CEMS'!A38</f>
        <v>43053.447222222218</v>
      </c>
      <c r="E31" s="52">
        <f>'Calculo TR SO2A CEMS'!B38</f>
        <v>177.2</v>
      </c>
      <c r="F31" s="224" t="s">
        <v>34</v>
      </c>
      <c r="G31" s="225"/>
      <c r="H31" s="226"/>
    </row>
    <row r="32" spans="3:17" x14ac:dyDescent="0.25">
      <c r="C32" s="223"/>
      <c r="D32" s="51">
        <f>'Calculo TR SO2A CEMS'!A39</f>
        <v>43053.447916666664</v>
      </c>
      <c r="E32" s="52">
        <f>'Calculo TR SO2A CEMS'!B39</f>
        <v>264.10000000000002</v>
      </c>
      <c r="F32" s="133" t="str">
        <f>IF(ABS(E31-E32)&lt;K$25,"Estable"," ")</f>
        <v xml:space="preserve"> </v>
      </c>
      <c r="G32" s="56" t="str">
        <f>IF(ABS(E31-E32)&lt;L$26,"Estable"," ")</f>
        <v xml:space="preserve"> </v>
      </c>
      <c r="H32" s="56" t="str">
        <f>IF(ABS(E31-E32)&lt;0.5,"Estable"," ")</f>
        <v xml:space="preserve"> </v>
      </c>
    </row>
    <row r="33" spans="3:8" x14ac:dyDescent="0.25">
      <c r="C33" s="223"/>
      <c r="D33" s="51">
        <f>'Calculo TR SO2A CEMS'!A40</f>
        <v>43053.448611111111</v>
      </c>
      <c r="E33" s="52">
        <f>'Calculo TR SO2A CEMS'!B40</f>
        <v>425.4</v>
      </c>
      <c r="F33" s="133" t="str">
        <f t="shared" ref="F33:F38" si="9">IF(ABS(E32-E33)&lt;K$25,"Estable"," ")</f>
        <v xml:space="preserve"> </v>
      </c>
      <c r="G33" s="56" t="str">
        <f t="shared" ref="G33:G38" si="10">IF(ABS(E32-E33)&lt;L$26,"Estable"," ")</f>
        <v xml:space="preserve"> </v>
      </c>
      <c r="H33" s="56" t="str">
        <f t="shared" ref="H33:H38" si="11">IF(ABS(E32-E33)&lt;0.5,"Estable"," ")</f>
        <v xml:space="preserve"> </v>
      </c>
    </row>
    <row r="34" spans="3:8" x14ac:dyDescent="0.25">
      <c r="C34" s="223"/>
      <c r="D34" s="51">
        <f>'Calculo TR SO2A CEMS'!A41</f>
        <v>43053.44930555555</v>
      </c>
      <c r="E34" s="52">
        <f>'Calculo TR SO2A CEMS'!B41</f>
        <v>433.2</v>
      </c>
      <c r="F34" s="133" t="str">
        <f t="shared" si="9"/>
        <v xml:space="preserve"> </v>
      </c>
      <c r="G34" s="56" t="str">
        <f t="shared" si="10"/>
        <v>Estable</v>
      </c>
      <c r="H34" s="56" t="str">
        <f t="shared" si="11"/>
        <v xml:space="preserve"> </v>
      </c>
    </row>
    <row r="35" spans="3:8" x14ac:dyDescent="0.25">
      <c r="C35" s="223"/>
      <c r="D35" s="51">
        <f>'Calculo TR SO2A CEMS'!A42</f>
        <v>43053.45</v>
      </c>
      <c r="E35" s="52">
        <f>'Calculo TR SO2A CEMS'!B42</f>
        <v>440.4</v>
      </c>
      <c r="F35" s="133" t="str">
        <f t="shared" si="9"/>
        <v xml:space="preserve"> </v>
      </c>
      <c r="G35" s="56" t="str">
        <f t="shared" si="10"/>
        <v>Estable</v>
      </c>
      <c r="H35" s="56" t="str">
        <f t="shared" si="11"/>
        <v xml:space="preserve"> </v>
      </c>
    </row>
    <row r="36" spans="3:8" x14ac:dyDescent="0.25">
      <c r="C36" s="223"/>
      <c r="D36" s="51">
        <f>'Calculo TR SO2A CEMS'!A43</f>
        <v>43053.450694444444</v>
      </c>
      <c r="E36" s="52">
        <f>'Calculo TR SO2A CEMS'!B43</f>
        <v>438</v>
      </c>
      <c r="F36" s="133" t="str">
        <f t="shared" si="9"/>
        <v>Estable</v>
      </c>
      <c r="G36" s="56" t="str">
        <f t="shared" si="10"/>
        <v>Estable</v>
      </c>
      <c r="H36" s="56" t="str">
        <f t="shared" si="11"/>
        <v xml:space="preserve"> </v>
      </c>
    </row>
    <row r="37" spans="3:8" x14ac:dyDescent="0.25">
      <c r="C37" s="223"/>
      <c r="D37" s="51">
        <f>'Calculo TR SO2A CEMS'!A44</f>
        <v>43053.451388888883</v>
      </c>
      <c r="E37" s="52">
        <f>'Calculo TR SO2A CEMS'!B44</f>
        <v>432.1</v>
      </c>
      <c r="F37" s="133" t="str">
        <f t="shared" si="9"/>
        <v>Estable</v>
      </c>
      <c r="G37" s="56" t="str">
        <f t="shared" si="10"/>
        <v>Estable</v>
      </c>
      <c r="H37" s="56" t="str">
        <f t="shared" si="11"/>
        <v xml:space="preserve"> </v>
      </c>
    </row>
    <row r="38" spans="3:8" x14ac:dyDescent="0.25">
      <c r="C38" s="223"/>
      <c r="D38" s="51">
        <f>'Calculo TR SO2A CEMS'!A45</f>
        <v>43053.45208333333</v>
      </c>
      <c r="E38" s="52">
        <f>'Calculo TR SO2A CEMS'!B45</f>
        <v>338.7</v>
      </c>
      <c r="F38" s="133" t="str">
        <f t="shared" si="9"/>
        <v xml:space="preserve"> </v>
      </c>
      <c r="G38" s="56" t="str">
        <f t="shared" si="10"/>
        <v xml:space="preserve"> </v>
      </c>
      <c r="H38" s="56" t="str">
        <f t="shared" si="11"/>
        <v xml:space="preserve"> </v>
      </c>
    </row>
  </sheetData>
  <mergeCells count="8">
    <mergeCell ref="F31:H31"/>
    <mergeCell ref="C30:C38"/>
    <mergeCell ref="C10:C16"/>
    <mergeCell ref="F10:H10"/>
    <mergeCell ref="C5:C9"/>
    <mergeCell ref="F3:H3"/>
    <mergeCell ref="C25:C29"/>
    <mergeCell ref="F23:H2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D7D42-87D0-4E56-A5B7-97A81F7FD47C}">
  <dimension ref="A1:O80"/>
  <sheetViews>
    <sheetView zoomScale="80" zoomScaleNormal="80" zoomScaleSheetLayoutView="87" workbookViewId="0">
      <selection activeCell="G22" sqref="G22:I22"/>
    </sheetView>
  </sheetViews>
  <sheetFormatPr baseColWidth="10" defaultRowHeight="15" x14ac:dyDescent="0.25"/>
  <cols>
    <col min="1" max="1" width="3.7109375" customWidth="1"/>
    <col min="2" max="2" width="10.42578125" customWidth="1"/>
    <col min="3" max="3" width="10.7109375" customWidth="1"/>
    <col min="4" max="4" width="17.7109375" customWidth="1"/>
    <col min="5" max="5" width="6.42578125" customWidth="1"/>
    <col min="6" max="6" width="3.7109375" customWidth="1"/>
    <col min="7" max="7" width="10.7109375" customWidth="1"/>
    <col min="8" max="8" width="10.7109375" style="36" customWidth="1"/>
    <col min="9" max="9" width="17.7109375" style="43" customWidth="1"/>
    <col min="10" max="10" width="26" style="36" bestFit="1" customWidth="1"/>
    <col min="11" max="11" width="12" style="148" bestFit="1" customWidth="1"/>
    <col min="12" max="12" width="22.28515625" bestFit="1" customWidth="1"/>
    <col min="13" max="13" width="25.140625" bestFit="1" customWidth="1"/>
    <col min="14" max="14" width="27.5703125" bestFit="1" customWidth="1"/>
    <col min="15" max="15" width="27.42578125" bestFit="1" customWidth="1"/>
  </cols>
  <sheetData>
    <row r="1" spans="1:15" ht="12" customHeight="1" x14ac:dyDescent="0.25">
      <c r="A1" s="5"/>
      <c r="B1" s="2"/>
      <c r="C1" s="2"/>
      <c r="D1" s="2"/>
      <c r="E1" s="2"/>
      <c r="F1" s="2"/>
      <c r="G1" s="2"/>
      <c r="H1" s="37"/>
      <c r="I1" s="38"/>
    </row>
    <row r="2" spans="1:15" ht="34.5" customHeight="1" x14ac:dyDescent="0.25">
      <c r="A2" s="185"/>
      <c r="B2" s="185"/>
      <c r="C2" s="185"/>
      <c r="D2" s="185"/>
      <c r="E2" s="186" t="s">
        <v>27</v>
      </c>
      <c r="F2" s="187"/>
      <c r="G2" s="187"/>
      <c r="H2" s="187"/>
      <c r="I2" s="187"/>
    </row>
    <row r="3" spans="1:15" ht="7.5" customHeight="1" x14ac:dyDescent="0.25">
      <c r="A3" s="3"/>
      <c r="B3" s="1"/>
      <c r="C3" s="1"/>
      <c r="D3" s="1"/>
      <c r="E3" s="1"/>
      <c r="F3" s="1"/>
      <c r="G3" s="1"/>
      <c r="H3" s="39"/>
      <c r="I3" s="40"/>
    </row>
    <row r="4" spans="1:15" ht="14.25" customHeight="1" x14ac:dyDescent="0.25">
      <c r="A4" s="188" t="s">
        <v>110</v>
      </c>
      <c r="B4" s="188"/>
      <c r="C4" s="188"/>
      <c r="D4" s="188"/>
      <c r="E4" s="188"/>
      <c r="F4" s="188"/>
      <c r="G4" s="188"/>
      <c r="H4" s="188"/>
      <c r="I4" s="188"/>
      <c r="L4" t="s">
        <v>47</v>
      </c>
      <c r="M4" t="s">
        <v>46</v>
      </c>
      <c r="N4" t="s">
        <v>44</v>
      </c>
      <c r="O4" t="s">
        <v>45</v>
      </c>
    </row>
    <row r="5" spans="1:15" ht="13.5" customHeight="1" x14ac:dyDescent="0.25">
      <c r="A5" s="177"/>
      <c r="B5" s="178" t="s">
        <v>8</v>
      </c>
      <c r="C5" s="178"/>
      <c r="D5" s="178"/>
      <c r="E5" s="179" t="s">
        <v>48</v>
      </c>
      <c r="F5" s="179"/>
      <c r="G5" s="179"/>
      <c r="H5" s="179"/>
      <c r="I5" s="179"/>
      <c r="K5" s="148">
        <v>43053.413888888885</v>
      </c>
      <c r="L5">
        <v>14.22</v>
      </c>
      <c r="M5">
        <v>0.4</v>
      </c>
      <c r="N5">
        <v>3.6</v>
      </c>
      <c r="O5">
        <v>3.8</v>
      </c>
    </row>
    <row r="6" spans="1:15" x14ac:dyDescent="0.25">
      <c r="A6" s="177"/>
      <c r="B6" s="178" t="s">
        <v>0</v>
      </c>
      <c r="C6" s="178"/>
      <c r="D6" s="178"/>
      <c r="E6" s="179" t="s">
        <v>111</v>
      </c>
      <c r="F6" s="179"/>
      <c r="G6" s="179"/>
      <c r="H6" s="179"/>
      <c r="I6" s="179"/>
      <c r="K6" s="148">
        <v>43053.414583333331</v>
      </c>
      <c r="L6">
        <v>14.22</v>
      </c>
      <c r="M6">
        <v>0</v>
      </c>
      <c r="N6">
        <v>0.8</v>
      </c>
      <c r="O6">
        <v>0.9</v>
      </c>
    </row>
    <row r="7" spans="1:15" x14ac:dyDescent="0.25">
      <c r="A7" s="177"/>
      <c r="B7" s="178" t="s">
        <v>18</v>
      </c>
      <c r="C7" s="178"/>
      <c r="D7" s="178"/>
      <c r="E7" s="189">
        <v>43053</v>
      </c>
      <c r="F7" s="189"/>
      <c r="G7" s="189"/>
      <c r="H7" s="189"/>
      <c r="I7" s="189"/>
      <c r="K7" s="148">
        <v>43053.415277777771</v>
      </c>
      <c r="L7">
        <v>13.86</v>
      </c>
      <c r="M7">
        <v>0.9</v>
      </c>
      <c r="N7">
        <v>41.6</v>
      </c>
      <c r="O7">
        <v>40.4</v>
      </c>
    </row>
    <row r="8" spans="1:15" ht="13.5" customHeight="1" x14ac:dyDescent="0.25">
      <c r="A8" s="71"/>
      <c r="B8" s="176"/>
      <c r="C8" s="176"/>
      <c r="D8" s="176"/>
      <c r="E8" s="25"/>
      <c r="F8" s="25"/>
      <c r="G8" s="25"/>
      <c r="H8" s="41"/>
      <c r="I8" s="72"/>
      <c r="K8" s="148">
        <v>43053.415972222218</v>
      </c>
      <c r="L8">
        <v>13.24</v>
      </c>
      <c r="M8">
        <v>17.899999999999999</v>
      </c>
      <c r="N8">
        <v>168.8</v>
      </c>
      <c r="O8">
        <v>169.3</v>
      </c>
    </row>
    <row r="9" spans="1:15" ht="15.75" customHeight="1" x14ac:dyDescent="0.25">
      <c r="A9" s="177" t="s">
        <v>7</v>
      </c>
      <c r="B9" s="178" t="s">
        <v>6</v>
      </c>
      <c r="C9" s="178"/>
      <c r="D9" s="178"/>
      <c r="E9" s="179" t="s">
        <v>129</v>
      </c>
      <c r="F9" s="179"/>
      <c r="G9" s="179"/>
      <c r="H9" s="179"/>
      <c r="I9" s="179"/>
      <c r="K9" s="148">
        <v>43053.416666666664</v>
      </c>
      <c r="L9">
        <v>13.24</v>
      </c>
      <c r="M9">
        <v>21.3</v>
      </c>
      <c r="N9">
        <v>182.9</v>
      </c>
      <c r="O9">
        <v>185.4</v>
      </c>
    </row>
    <row r="10" spans="1:15" x14ac:dyDescent="0.25">
      <c r="A10" s="177"/>
      <c r="B10" s="178" t="s">
        <v>1</v>
      </c>
      <c r="C10" s="178"/>
      <c r="D10" s="178"/>
      <c r="E10" s="179" t="s">
        <v>25</v>
      </c>
      <c r="F10" s="179"/>
      <c r="G10" s="179"/>
      <c r="H10" s="179"/>
      <c r="I10" s="179"/>
      <c r="K10" s="148">
        <v>43053.417361111111</v>
      </c>
      <c r="L10">
        <v>13.24</v>
      </c>
      <c r="M10">
        <v>22.2</v>
      </c>
      <c r="N10">
        <v>188.4</v>
      </c>
      <c r="O10">
        <v>190.1</v>
      </c>
    </row>
    <row r="11" spans="1:15" x14ac:dyDescent="0.25">
      <c r="A11" s="177"/>
      <c r="B11" s="178" t="s">
        <v>19</v>
      </c>
      <c r="C11" s="178"/>
      <c r="D11" s="178"/>
      <c r="E11" s="180" t="s">
        <v>107</v>
      </c>
      <c r="F11" s="179"/>
      <c r="G11" s="179"/>
      <c r="H11" s="179"/>
      <c r="I11" s="179"/>
      <c r="K11" s="148">
        <v>43053.41805555555</v>
      </c>
      <c r="L11">
        <v>13.29</v>
      </c>
      <c r="M11">
        <v>22.7</v>
      </c>
      <c r="N11">
        <v>193.8</v>
      </c>
      <c r="O11">
        <v>193</v>
      </c>
    </row>
    <row r="12" spans="1:15" x14ac:dyDescent="0.25">
      <c r="A12" s="177"/>
      <c r="B12" s="181" t="s">
        <v>109</v>
      </c>
      <c r="C12" s="182"/>
      <c r="D12" s="89">
        <v>0</v>
      </c>
      <c r="E12" s="78" t="s">
        <v>108</v>
      </c>
      <c r="F12" s="78"/>
      <c r="G12" s="79"/>
      <c r="H12" s="183">
        <v>437.9</v>
      </c>
      <c r="I12" s="184"/>
      <c r="K12" s="148">
        <v>43053.418749999997</v>
      </c>
      <c r="L12">
        <v>18.68</v>
      </c>
      <c r="M12">
        <v>19.2</v>
      </c>
      <c r="N12">
        <v>128.6</v>
      </c>
      <c r="O12">
        <v>129.6</v>
      </c>
    </row>
    <row r="13" spans="1:15" x14ac:dyDescent="0.25">
      <c r="A13" s="73"/>
      <c r="B13" s="1"/>
      <c r="C13" s="1"/>
      <c r="D13" s="1"/>
      <c r="E13" s="1"/>
      <c r="F13" s="1"/>
      <c r="G13" s="1"/>
      <c r="H13" s="39"/>
      <c r="I13" s="70"/>
      <c r="K13" s="148">
        <v>43053.419444444444</v>
      </c>
      <c r="L13">
        <v>23.14</v>
      </c>
      <c r="M13">
        <v>2.2000000000000002</v>
      </c>
      <c r="N13">
        <v>13.4</v>
      </c>
      <c r="O13">
        <v>14.1</v>
      </c>
    </row>
    <row r="14" spans="1:15" ht="15.75" customHeight="1" x14ac:dyDescent="0.25">
      <c r="A14" s="196" t="s">
        <v>3</v>
      </c>
      <c r="B14" s="67" t="s">
        <v>4</v>
      </c>
      <c r="C14" s="67" t="s">
        <v>2</v>
      </c>
      <c r="D14" s="149"/>
      <c r="E14" s="39"/>
      <c r="F14" s="239" t="s">
        <v>22</v>
      </c>
      <c r="G14" s="67" t="s">
        <v>4</v>
      </c>
      <c r="H14" s="68" t="s">
        <v>2</v>
      </c>
      <c r="I14" s="101"/>
      <c r="K14" s="148">
        <v>43053.420138888883</v>
      </c>
      <c r="L14">
        <v>23.13</v>
      </c>
      <c r="M14">
        <v>0.3</v>
      </c>
      <c r="N14">
        <v>3.2</v>
      </c>
      <c r="O14">
        <v>3.4</v>
      </c>
    </row>
    <row r="15" spans="1:15" ht="15.75" customHeight="1" x14ac:dyDescent="0.25">
      <c r="A15" s="197"/>
      <c r="B15" s="67" t="s">
        <v>20</v>
      </c>
      <c r="C15" s="67" t="s">
        <v>21</v>
      </c>
      <c r="D15" s="149"/>
      <c r="E15" s="39"/>
      <c r="F15" s="240"/>
      <c r="G15" s="67" t="s">
        <v>20</v>
      </c>
      <c r="H15" s="68" t="s">
        <v>21</v>
      </c>
      <c r="I15" s="101"/>
      <c r="K15" s="148">
        <v>43053.42083333333</v>
      </c>
      <c r="L15">
        <v>23.04</v>
      </c>
      <c r="M15">
        <v>0</v>
      </c>
      <c r="N15">
        <v>0.7</v>
      </c>
      <c r="O15">
        <v>0.9</v>
      </c>
    </row>
    <row r="16" spans="1:15" ht="15.75" customHeight="1" x14ac:dyDescent="0.25">
      <c r="A16" s="197"/>
      <c r="B16" s="24">
        <v>43053.415972222218</v>
      </c>
      <c r="C16" s="29">
        <v>169.3</v>
      </c>
      <c r="D16" s="101" t="s">
        <v>43</v>
      </c>
      <c r="E16" s="39"/>
      <c r="F16" s="240"/>
      <c r="G16" s="24">
        <v>43053.443055555552</v>
      </c>
      <c r="H16" s="45">
        <v>263.60000000000002</v>
      </c>
      <c r="I16" s="101" t="s">
        <v>43</v>
      </c>
      <c r="J16" s="121"/>
      <c r="K16" s="148">
        <v>43053.421527777777</v>
      </c>
      <c r="L16">
        <v>23.02</v>
      </c>
      <c r="M16">
        <v>0.3</v>
      </c>
      <c r="N16">
        <v>4.2</v>
      </c>
      <c r="O16">
        <v>4.3</v>
      </c>
    </row>
    <row r="17" spans="1:15" x14ac:dyDescent="0.25">
      <c r="A17" s="197"/>
      <c r="B17" s="24">
        <v>43053.416666666664</v>
      </c>
      <c r="C17" s="29">
        <v>185.4</v>
      </c>
      <c r="D17" s="101" t="s">
        <v>43</v>
      </c>
      <c r="E17" s="39"/>
      <c r="F17" s="240"/>
      <c r="G17" s="24">
        <v>43053.443749999999</v>
      </c>
      <c r="H17" s="45">
        <v>193.4</v>
      </c>
      <c r="I17" s="101" t="s">
        <v>43</v>
      </c>
      <c r="J17" s="121"/>
      <c r="K17" s="148">
        <v>43053.422222222216</v>
      </c>
      <c r="L17">
        <v>16.079999999999998</v>
      </c>
      <c r="M17">
        <v>5</v>
      </c>
      <c r="N17">
        <v>85.2</v>
      </c>
      <c r="O17">
        <v>83.9</v>
      </c>
    </row>
    <row r="18" spans="1:15" x14ac:dyDescent="0.25">
      <c r="A18" s="197"/>
      <c r="B18" s="24">
        <v>43053.417361111111</v>
      </c>
      <c r="C18" s="29">
        <v>190.1</v>
      </c>
      <c r="D18" s="101" t="s">
        <v>43</v>
      </c>
      <c r="E18" s="39"/>
      <c r="F18" s="240"/>
      <c r="G18" s="24">
        <v>43053.444444444438</v>
      </c>
      <c r="H18" s="45">
        <v>173.8</v>
      </c>
      <c r="I18" s="101" t="s">
        <v>43</v>
      </c>
      <c r="J18" s="121"/>
      <c r="K18" s="148">
        <v>43053.422916666663</v>
      </c>
      <c r="L18">
        <v>13.3</v>
      </c>
      <c r="M18">
        <v>19</v>
      </c>
      <c r="N18">
        <v>181.9</v>
      </c>
      <c r="O18">
        <v>179</v>
      </c>
    </row>
    <row r="19" spans="1:15" x14ac:dyDescent="0.25">
      <c r="A19" s="197"/>
      <c r="B19" s="65">
        <v>43053.41805555555</v>
      </c>
      <c r="C19" s="66">
        <v>193</v>
      </c>
      <c r="D19" s="98" t="s">
        <v>102</v>
      </c>
      <c r="E19" s="39"/>
      <c r="F19" s="240"/>
      <c r="G19" s="24">
        <v>43053.445138888885</v>
      </c>
      <c r="H19" s="45">
        <v>173.5</v>
      </c>
      <c r="I19" s="101" t="s">
        <v>43</v>
      </c>
      <c r="J19" s="121"/>
      <c r="K19" s="148">
        <v>43053.423611111109</v>
      </c>
      <c r="L19">
        <v>13.24</v>
      </c>
      <c r="M19">
        <v>21.1</v>
      </c>
      <c r="N19">
        <v>188.3</v>
      </c>
      <c r="O19">
        <v>187.3</v>
      </c>
    </row>
    <row r="20" spans="1:15" x14ac:dyDescent="0.25">
      <c r="A20" s="197"/>
      <c r="B20" s="24">
        <v>43053.418749999997</v>
      </c>
      <c r="C20" s="29">
        <v>129.6</v>
      </c>
      <c r="D20" s="58"/>
      <c r="E20" s="39"/>
      <c r="F20" s="240"/>
      <c r="G20" s="24">
        <v>43053.445833333331</v>
      </c>
      <c r="H20" s="45">
        <v>173.2</v>
      </c>
      <c r="I20" s="101" t="s">
        <v>43</v>
      </c>
      <c r="J20" s="121"/>
      <c r="K20" s="148">
        <v>43053.424305555549</v>
      </c>
      <c r="L20">
        <v>13.32</v>
      </c>
      <c r="M20">
        <v>21.8</v>
      </c>
      <c r="N20">
        <v>191.3</v>
      </c>
      <c r="O20">
        <v>190.7</v>
      </c>
    </row>
    <row r="21" spans="1:15" x14ac:dyDescent="0.25">
      <c r="A21" s="197"/>
      <c r="B21" s="24">
        <v>43053.419444444444</v>
      </c>
      <c r="C21" s="29">
        <v>14.1</v>
      </c>
      <c r="D21" s="101"/>
      <c r="E21" s="39"/>
      <c r="F21" s="240"/>
      <c r="G21" s="24">
        <v>43053.446527777771</v>
      </c>
      <c r="H21" s="45">
        <v>173.5</v>
      </c>
      <c r="I21" s="101" t="s">
        <v>43</v>
      </c>
      <c r="J21" s="121"/>
      <c r="K21" s="148">
        <v>43053.424999999996</v>
      </c>
      <c r="L21">
        <v>13.6</v>
      </c>
      <c r="M21">
        <v>21.9</v>
      </c>
      <c r="N21">
        <v>191.3</v>
      </c>
      <c r="O21">
        <v>192.9</v>
      </c>
    </row>
    <row r="22" spans="1:15" x14ac:dyDescent="0.25">
      <c r="A22" s="197"/>
      <c r="B22" s="24">
        <v>43053.420138888883</v>
      </c>
      <c r="C22" s="29">
        <v>3.4</v>
      </c>
      <c r="D22" s="101"/>
      <c r="E22" s="39"/>
      <c r="F22" s="240"/>
      <c r="G22" s="65">
        <v>43053.447222222218</v>
      </c>
      <c r="H22" s="100">
        <v>175.5</v>
      </c>
      <c r="I22" s="98" t="s">
        <v>102</v>
      </c>
      <c r="J22" s="121"/>
      <c r="K22" s="148">
        <v>43053.425694444442</v>
      </c>
      <c r="L22">
        <v>13.69</v>
      </c>
      <c r="M22">
        <v>21.6</v>
      </c>
      <c r="N22">
        <v>192</v>
      </c>
      <c r="O22">
        <v>193.4</v>
      </c>
    </row>
    <row r="23" spans="1:15" x14ac:dyDescent="0.25">
      <c r="A23" s="197"/>
      <c r="B23" s="24">
        <v>43053.42083333333</v>
      </c>
      <c r="C23" s="29">
        <v>0.9</v>
      </c>
      <c r="D23" s="101"/>
      <c r="E23" s="39"/>
      <c r="F23" s="240"/>
      <c r="G23" s="24">
        <v>43053.447916666664</v>
      </c>
      <c r="H23" s="45">
        <v>264.8</v>
      </c>
      <c r="J23" s="121"/>
      <c r="K23" s="148">
        <v>43053.426388888882</v>
      </c>
      <c r="L23">
        <v>13.73</v>
      </c>
      <c r="M23">
        <v>21.4</v>
      </c>
      <c r="N23">
        <v>193.2</v>
      </c>
      <c r="O23">
        <v>192.7</v>
      </c>
    </row>
    <row r="24" spans="1:15" x14ac:dyDescent="0.25">
      <c r="A24" s="197"/>
      <c r="B24" s="24">
        <v>43053.421527777777</v>
      </c>
      <c r="C24" s="29">
        <v>4.3</v>
      </c>
      <c r="D24" s="101"/>
      <c r="E24" s="39"/>
      <c r="F24" s="240"/>
      <c r="G24" s="24">
        <v>43053.448611111111</v>
      </c>
      <c r="H24" s="45">
        <v>422.9</v>
      </c>
      <c r="I24" s="101"/>
      <c r="J24" s="121"/>
      <c r="K24" s="148">
        <v>43053.427083333328</v>
      </c>
      <c r="L24">
        <v>13.82</v>
      </c>
      <c r="M24">
        <v>21.4</v>
      </c>
      <c r="N24">
        <v>190.6</v>
      </c>
      <c r="O24">
        <v>189.4</v>
      </c>
    </row>
    <row r="25" spans="1:15" x14ac:dyDescent="0.25">
      <c r="A25" s="197"/>
      <c r="B25" s="24">
        <v>43053.422222222216</v>
      </c>
      <c r="C25" s="29">
        <v>83.9</v>
      </c>
      <c r="D25" s="101"/>
      <c r="E25" s="39"/>
      <c r="F25" s="240"/>
      <c r="G25" s="24">
        <v>43053.44930555555</v>
      </c>
      <c r="H25" s="45">
        <v>431.3</v>
      </c>
      <c r="I25" s="101"/>
      <c r="J25" s="121"/>
      <c r="K25" s="148">
        <v>43053.427777777775</v>
      </c>
      <c r="L25">
        <v>13.8</v>
      </c>
      <c r="M25">
        <v>21.2</v>
      </c>
      <c r="N25">
        <v>185.5</v>
      </c>
      <c r="O25">
        <v>185.4</v>
      </c>
    </row>
    <row r="26" spans="1:15" x14ac:dyDescent="0.25">
      <c r="A26" s="197"/>
      <c r="B26" s="24">
        <v>43053.422916666663</v>
      </c>
      <c r="C26" s="29">
        <v>179</v>
      </c>
      <c r="D26" s="101" t="s">
        <v>43</v>
      </c>
      <c r="E26" s="39"/>
      <c r="F26" s="240"/>
      <c r="G26" s="24">
        <v>43053.45</v>
      </c>
      <c r="H26" s="45">
        <v>434.8</v>
      </c>
      <c r="I26" s="101"/>
      <c r="J26" s="121"/>
      <c r="K26" s="148">
        <v>43053.428472222222</v>
      </c>
      <c r="L26">
        <v>13.92</v>
      </c>
      <c r="M26">
        <v>20.9</v>
      </c>
      <c r="N26">
        <v>183</v>
      </c>
      <c r="O26">
        <v>182.3</v>
      </c>
    </row>
    <row r="27" spans="1:15" x14ac:dyDescent="0.25">
      <c r="A27" s="197"/>
      <c r="B27" s="24">
        <v>43053.423611111109</v>
      </c>
      <c r="C27" s="29">
        <v>187.3</v>
      </c>
      <c r="D27" s="101" t="s">
        <v>43</v>
      </c>
      <c r="E27" s="39"/>
      <c r="F27" s="240"/>
      <c r="G27" s="24">
        <v>43053.450694444444</v>
      </c>
      <c r="H27" s="45">
        <v>436.3</v>
      </c>
      <c r="I27" s="101"/>
      <c r="J27" s="121"/>
      <c r="K27" s="148">
        <v>43053.429166666661</v>
      </c>
      <c r="L27">
        <v>13.93</v>
      </c>
      <c r="M27">
        <v>20.9</v>
      </c>
      <c r="N27">
        <v>179</v>
      </c>
      <c r="O27">
        <v>178.9</v>
      </c>
    </row>
    <row r="28" spans="1:15" x14ac:dyDescent="0.25">
      <c r="A28" s="197"/>
      <c r="B28" s="24">
        <v>43053.424305555549</v>
      </c>
      <c r="C28" s="29">
        <v>190.7</v>
      </c>
      <c r="D28" s="101" t="s">
        <v>43</v>
      </c>
      <c r="E28" s="39"/>
      <c r="F28" s="240"/>
      <c r="G28" s="24">
        <v>43053.451388888883</v>
      </c>
      <c r="H28" s="45">
        <v>436.4</v>
      </c>
      <c r="I28" s="101"/>
      <c r="J28" s="121"/>
      <c r="K28" s="148">
        <v>43053.429861111108</v>
      </c>
      <c r="L28">
        <v>13.93</v>
      </c>
      <c r="M28">
        <v>21</v>
      </c>
      <c r="N28">
        <v>177.2</v>
      </c>
      <c r="O28">
        <v>175.1</v>
      </c>
    </row>
    <row r="29" spans="1:15" x14ac:dyDescent="0.25">
      <c r="A29" s="197"/>
      <c r="B29" s="24">
        <v>43053.424999999996</v>
      </c>
      <c r="C29" s="29">
        <v>192.9</v>
      </c>
      <c r="D29" s="101" t="s">
        <v>43</v>
      </c>
      <c r="E29" s="39"/>
      <c r="F29" s="240"/>
      <c r="G29" s="24">
        <v>43053.45208333333</v>
      </c>
      <c r="H29" s="45">
        <v>337.8</v>
      </c>
      <c r="I29" s="101"/>
      <c r="K29" s="148">
        <v>43053.430555555555</v>
      </c>
      <c r="L29">
        <v>5.94</v>
      </c>
      <c r="M29">
        <v>19.3</v>
      </c>
      <c r="N29">
        <v>146.9</v>
      </c>
      <c r="O29">
        <v>149.80000000000001</v>
      </c>
    </row>
    <row r="30" spans="1:15" x14ac:dyDescent="0.25">
      <c r="A30" s="197"/>
      <c r="B30" s="24">
        <v>43053.425694444442</v>
      </c>
      <c r="C30" s="29">
        <v>193.4</v>
      </c>
      <c r="D30" s="101" t="s">
        <v>43</v>
      </c>
      <c r="E30" s="39"/>
      <c r="F30" s="240"/>
      <c r="G30" s="24">
        <v>43053.452777777777</v>
      </c>
      <c r="H30" s="45">
        <v>179.6</v>
      </c>
      <c r="I30" s="101" t="s">
        <v>43</v>
      </c>
      <c r="K30" s="148">
        <v>43053.431249999994</v>
      </c>
      <c r="L30">
        <v>0.02</v>
      </c>
      <c r="M30">
        <v>14</v>
      </c>
      <c r="N30">
        <v>127.5</v>
      </c>
      <c r="O30">
        <v>128.6</v>
      </c>
    </row>
    <row r="31" spans="1:15" ht="15" customHeight="1" x14ac:dyDescent="0.25">
      <c r="A31" s="197"/>
      <c r="B31" s="24">
        <v>43053.426388888882</v>
      </c>
      <c r="C31" s="29">
        <v>192.7</v>
      </c>
      <c r="D31" s="101" t="s">
        <v>43</v>
      </c>
      <c r="E31" s="39"/>
      <c r="F31" s="240"/>
      <c r="G31" s="24">
        <v>43053.453472222216</v>
      </c>
      <c r="H31" s="45">
        <v>170.2</v>
      </c>
      <c r="I31" s="101" t="s">
        <v>43</v>
      </c>
      <c r="K31" s="148">
        <v>43053.431944444441</v>
      </c>
      <c r="L31">
        <v>0</v>
      </c>
      <c r="M31">
        <v>11.7</v>
      </c>
      <c r="N31">
        <v>127.6</v>
      </c>
      <c r="O31">
        <v>127.7</v>
      </c>
    </row>
    <row r="32" spans="1:15" ht="14.25" customHeight="1" x14ac:dyDescent="0.25">
      <c r="A32" s="197"/>
      <c r="B32" s="24">
        <v>43053.427083333328</v>
      </c>
      <c r="C32" s="29">
        <v>189.4</v>
      </c>
      <c r="D32" s="101" t="s">
        <v>43</v>
      </c>
      <c r="E32" s="39"/>
      <c r="F32" s="240"/>
      <c r="G32" s="24">
        <v>43053.454166666663</v>
      </c>
      <c r="H32" s="45">
        <v>170.4</v>
      </c>
      <c r="I32" s="101" t="s">
        <v>43</v>
      </c>
      <c r="K32" s="148">
        <v>43053.432638888888</v>
      </c>
      <c r="L32">
        <v>0</v>
      </c>
      <c r="M32">
        <v>8.5</v>
      </c>
      <c r="N32">
        <v>125.9</v>
      </c>
      <c r="O32">
        <v>125.3</v>
      </c>
    </row>
    <row r="33" spans="1:15" x14ac:dyDescent="0.25">
      <c r="A33" s="198"/>
      <c r="B33" s="24">
        <v>43053.427777777775</v>
      </c>
      <c r="C33" s="29">
        <v>185.4</v>
      </c>
      <c r="D33" s="101" t="s">
        <v>43</v>
      </c>
      <c r="E33" s="39"/>
      <c r="F33" s="241"/>
      <c r="G33" s="24">
        <v>43053.454861111109</v>
      </c>
      <c r="H33" s="45">
        <v>164.2</v>
      </c>
      <c r="I33" s="101" t="s">
        <v>43</v>
      </c>
      <c r="K33" s="148">
        <v>43053.433333333327</v>
      </c>
      <c r="L33">
        <v>0</v>
      </c>
      <c r="M33">
        <v>8.8000000000000007</v>
      </c>
      <c r="N33">
        <v>121.9</v>
      </c>
      <c r="O33">
        <v>125.6</v>
      </c>
    </row>
    <row r="34" spans="1:15" x14ac:dyDescent="0.25">
      <c r="A34" s="73"/>
      <c r="B34" s="41"/>
      <c r="C34" s="103"/>
      <c r="D34" s="1"/>
      <c r="E34" s="1"/>
      <c r="F34" s="102"/>
      <c r="G34" s="1"/>
      <c r="H34" s="39"/>
      <c r="I34" s="70"/>
      <c r="K34" s="148">
        <v>43053.434027777774</v>
      </c>
      <c r="L34">
        <v>0</v>
      </c>
      <c r="M34">
        <v>8.6999999999999993</v>
      </c>
      <c r="N34">
        <v>126.3</v>
      </c>
      <c r="O34">
        <v>125</v>
      </c>
    </row>
    <row r="35" spans="1:15" ht="14.25" customHeight="1" x14ac:dyDescent="0.25">
      <c r="A35" s="69"/>
      <c r="B35" s="1"/>
      <c r="C35" s="190" t="s">
        <v>5</v>
      </c>
      <c r="D35" s="191"/>
      <c r="E35" s="191"/>
      <c r="F35" s="191"/>
      <c r="G35" s="191"/>
      <c r="H35" s="192"/>
      <c r="I35" s="70"/>
      <c r="K35" s="148">
        <v>43053.43472222222</v>
      </c>
      <c r="L35">
        <v>7.92</v>
      </c>
      <c r="M35">
        <v>9.1999999999999993</v>
      </c>
      <c r="N35">
        <v>138</v>
      </c>
      <c r="O35">
        <v>135.1</v>
      </c>
    </row>
    <row r="36" spans="1:15" x14ac:dyDescent="0.25">
      <c r="A36" s="74"/>
      <c r="B36" s="4"/>
      <c r="C36" s="193" t="s">
        <v>10</v>
      </c>
      <c r="D36" s="194"/>
      <c r="E36" s="194"/>
      <c r="F36" s="194"/>
      <c r="G36" s="194"/>
      <c r="H36" s="195"/>
      <c r="I36" s="70"/>
      <c r="K36" s="148">
        <v>43053.43541666666</v>
      </c>
      <c r="L36">
        <v>13.98</v>
      </c>
      <c r="M36">
        <v>13.1</v>
      </c>
      <c r="N36">
        <v>159.30000000000001</v>
      </c>
      <c r="O36">
        <v>155.30000000000001</v>
      </c>
    </row>
    <row r="37" spans="1:15" ht="20.25" customHeight="1" x14ac:dyDescent="0.25">
      <c r="A37" s="75"/>
      <c r="B37" s="76"/>
      <c r="C37" s="193"/>
      <c r="D37" s="194"/>
      <c r="E37" s="194"/>
      <c r="F37" s="194"/>
      <c r="G37" s="194"/>
      <c r="H37" s="195"/>
      <c r="I37" s="77"/>
      <c r="K37" s="148">
        <v>43053.436111111107</v>
      </c>
      <c r="L37">
        <v>13.82</v>
      </c>
      <c r="M37">
        <v>15.3</v>
      </c>
      <c r="N37">
        <v>160.30000000000001</v>
      </c>
      <c r="O37">
        <v>155</v>
      </c>
    </row>
    <row r="38" spans="1:15" x14ac:dyDescent="0.25">
      <c r="A38" s="1"/>
      <c r="F38" s="41"/>
      <c r="K38" s="148">
        <v>43053.436805555553</v>
      </c>
      <c r="L38">
        <v>13.67</v>
      </c>
      <c r="M38">
        <v>16.600000000000001</v>
      </c>
      <c r="N38">
        <v>159.9</v>
      </c>
      <c r="O38">
        <v>154.4</v>
      </c>
    </row>
    <row r="39" spans="1:15" x14ac:dyDescent="0.25">
      <c r="K39" s="148">
        <v>43053.4375</v>
      </c>
      <c r="L39">
        <v>13.63</v>
      </c>
      <c r="M39">
        <v>17.399999999999999</v>
      </c>
      <c r="N39">
        <v>160.1</v>
      </c>
      <c r="O39">
        <v>154.9</v>
      </c>
    </row>
    <row r="40" spans="1:15" x14ac:dyDescent="0.25">
      <c r="K40" s="148">
        <v>43053.438194444439</v>
      </c>
      <c r="L40">
        <v>6.08</v>
      </c>
      <c r="M40">
        <v>19.8</v>
      </c>
      <c r="N40">
        <v>192.6</v>
      </c>
      <c r="O40">
        <v>188.2</v>
      </c>
    </row>
    <row r="41" spans="1:15" x14ac:dyDescent="0.25">
      <c r="K41" s="148">
        <v>43053.438888888886</v>
      </c>
      <c r="L41">
        <v>0.01</v>
      </c>
      <c r="M41">
        <v>23.5</v>
      </c>
      <c r="N41">
        <v>264.8</v>
      </c>
      <c r="O41">
        <v>261.39999999999998</v>
      </c>
    </row>
    <row r="42" spans="1:15" x14ac:dyDescent="0.25">
      <c r="K42" s="148">
        <v>43053.439583333333</v>
      </c>
      <c r="L42">
        <v>0</v>
      </c>
      <c r="M42">
        <v>20.399999999999999</v>
      </c>
      <c r="N42">
        <v>272.5</v>
      </c>
      <c r="O42">
        <v>265.7</v>
      </c>
    </row>
    <row r="43" spans="1:15" x14ac:dyDescent="0.25">
      <c r="K43" s="148">
        <v>43053.440277777772</v>
      </c>
      <c r="L43">
        <v>0</v>
      </c>
      <c r="M43">
        <v>19.3</v>
      </c>
      <c r="N43">
        <v>273</v>
      </c>
      <c r="O43">
        <v>266.60000000000002</v>
      </c>
    </row>
    <row r="44" spans="1:15" x14ac:dyDescent="0.25">
      <c r="K44" s="148">
        <v>43053.440972222219</v>
      </c>
      <c r="L44">
        <v>0</v>
      </c>
      <c r="M44">
        <v>18.899999999999999</v>
      </c>
      <c r="N44">
        <v>269.60000000000002</v>
      </c>
      <c r="O44">
        <v>267.39999999999998</v>
      </c>
    </row>
    <row r="45" spans="1:15" x14ac:dyDescent="0.25">
      <c r="K45" s="148">
        <v>43053.441666666666</v>
      </c>
      <c r="L45">
        <v>0</v>
      </c>
      <c r="M45">
        <v>19.7</v>
      </c>
      <c r="N45">
        <v>272.60000000000002</v>
      </c>
      <c r="O45">
        <v>265.5</v>
      </c>
    </row>
    <row r="46" spans="1:15" x14ac:dyDescent="0.25">
      <c r="K46" s="148">
        <v>43053.442361111105</v>
      </c>
      <c r="L46">
        <v>0</v>
      </c>
      <c r="M46">
        <v>19.7</v>
      </c>
      <c r="N46">
        <v>267.89999999999998</v>
      </c>
      <c r="O46">
        <v>266.2</v>
      </c>
    </row>
    <row r="47" spans="1:15" x14ac:dyDescent="0.25">
      <c r="K47" s="148">
        <v>43053.443055555552</v>
      </c>
      <c r="L47">
        <v>0.76</v>
      </c>
      <c r="M47">
        <v>19.8</v>
      </c>
      <c r="N47">
        <v>266.2</v>
      </c>
      <c r="O47">
        <v>263.60000000000002</v>
      </c>
    </row>
    <row r="48" spans="1:15" x14ac:dyDescent="0.25">
      <c r="K48" s="148">
        <v>43053.443749999999</v>
      </c>
      <c r="L48">
        <v>12.76</v>
      </c>
      <c r="M48">
        <v>16.3</v>
      </c>
      <c r="N48">
        <v>192.2</v>
      </c>
      <c r="O48">
        <v>193.4</v>
      </c>
    </row>
    <row r="49" spans="11:15" x14ac:dyDescent="0.25">
      <c r="K49" s="148">
        <v>43053.444444444438</v>
      </c>
      <c r="L49">
        <v>13.34</v>
      </c>
      <c r="M49">
        <v>16.8</v>
      </c>
      <c r="N49">
        <v>173.2</v>
      </c>
      <c r="O49">
        <v>173.8</v>
      </c>
    </row>
    <row r="50" spans="11:15" x14ac:dyDescent="0.25">
      <c r="K50" s="148">
        <v>43053.445138888885</v>
      </c>
      <c r="L50">
        <v>13.34</v>
      </c>
      <c r="M50">
        <v>18.7</v>
      </c>
      <c r="N50">
        <v>171</v>
      </c>
      <c r="O50">
        <v>173.5</v>
      </c>
    </row>
    <row r="51" spans="11:15" x14ac:dyDescent="0.25">
      <c r="K51" s="148">
        <v>43053.445833333331</v>
      </c>
      <c r="L51">
        <v>13.43</v>
      </c>
      <c r="M51">
        <v>19.899999999999999</v>
      </c>
      <c r="N51">
        <v>172</v>
      </c>
      <c r="O51">
        <v>173.2</v>
      </c>
    </row>
    <row r="52" spans="11:15" x14ac:dyDescent="0.25">
      <c r="K52" s="148">
        <v>43053.446527777771</v>
      </c>
      <c r="L52">
        <v>13.44</v>
      </c>
      <c r="M52">
        <v>20.2</v>
      </c>
      <c r="N52">
        <v>175.5</v>
      </c>
      <c r="O52">
        <v>173.5</v>
      </c>
    </row>
    <row r="53" spans="11:15" x14ac:dyDescent="0.25">
      <c r="K53" s="148">
        <v>43053.447222222218</v>
      </c>
      <c r="L53">
        <v>13.43</v>
      </c>
      <c r="M53">
        <v>20.5</v>
      </c>
      <c r="N53">
        <v>177.2</v>
      </c>
      <c r="O53">
        <v>175.5</v>
      </c>
    </row>
    <row r="54" spans="11:15" x14ac:dyDescent="0.25">
      <c r="K54" s="148">
        <v>43053.447916666664</v>
      </c>
      <c r="L54">
        <v>5.43</v>
      </c>
      <c r="M54">
        <v>26.5</v>
      </c>
      <c r="N54">
        <v>264.10000000000002</v>
      </c>
      <c r="O54">
        <v>264.8</v>
      </c>
    </row>
    <row r="55" spans="11:15" x14ac:dyDescent="0.25">
      <c r="K55" s="148">
        <v>43053.448611111111</v>
      </c>
      <c r="L55">
        <v>0.01</v>
      </c>
      <c r="M55">
        <v>36.200000000000003</v>
      </c>
      <c r="N55">
        <v>425.4</v>
      </c>
      <c r="O55">
        <v>422.9</v>
      </c>
    </row>
    <row r="56" spans="11:15" x14ac:dyDescent="0.25">
      <c r="K56" s="148">
        <v>43053.44930555555</v>
      </c>
      <c r="L56">
        <v>0</v>
      </c>
      <c r="M56">
        <v>33.5</v>
      </c>
      <c r="N56">
        <v>433.2</v>
      </c>
      <c r="O56">
        <v>431.3</v>
      </c>
    </row>
    <row r="57" spans="11:15" x14ac:dyDescent="0.25">
      <c r="K57" s="148">
        <v>43053.45</v>
      </c>
      <c r="L57">
        <v>0</v>
      </c>
      <c r="M57">
        <v>32.6</v>
      </c>
      <c r="N57">
        <v>440.4</v>
      </c>
      <c r="O57">
        <v>434.8</v>
      </c>
    </row>
    <row r="58" spans="11:15" x14ac:dyDescent="0.25">
      <c r="K58" s="148">
        <v>43053.450694444444</v>
      </c>
      <c r="L58">
        <v>0</v>
      </c>
      <c r="M58">
        <v>32.299999999999997</v>
      </c>
      <c r="N58">
        <v>438</v>
      </c>
      <c r="O58">
        <v>436.3</v>
      </c>
    </row>
    <row r="59" spans="11:15" x14ac:dyDescent="0.25">
      <c r="K59" s="148">
        <v>43053.451388888883</v>
      </c>
      <c r="L59">
        <v>0</v>
      </c>
      <c r="M59">
        <v>32.1</v>
      </c>
      <c r="N59">
        <v>432.1</v>
      </c>
      <c r="O59">
        <v>436.4</v>
      </c>
    </row>
    <row r="60" spans="11:15" x14ac:dyDescent="0.25">
      <c r="K60" s="148">
        <v>43053.45208333333</v>
      </c>
      <c r="L60">
        <v>7.77</v>
      </c>
      <c r="M60">
        <v>27.7</v>
      </c>
      <c r="N60">
        <v>338.7</v>
      </c>
      <c r="O60">
        <v>337.8</v>
      </c>
    </row>
    <row r="61" spans="11:15" x14ac:dyDescent="0.25">
      <c r="K61" s="148">
        <v>43053.452777777777</v>
      </c>
      <c r="L61">
        <v>13.74</v>
      </c>
      <c r="M61">
        <v>16.100000000000001</v>
      </c>
      <c r="N61">
        <v>179.8</v>
      </c>
      <c r="O61">
        <v>179.6</v>
      </c>
    </row>
    <row r="62" spans="11:15" x14ac:dyDescent="0.25">
      <c r="K62" s="148">
        <v>43053.453472222216</v>
      </c>
      <c r="L62">
        <v>13.83</v>
      </c>
      <c r="M62">
        <v>17.8</v>
      </c>
      <c r="N62">
        <v>171.4</v>
      </c>
      <c r="O62">
        <v>170.2</v>
      </c>
    </row>
    <row r="63" spans="11:15" x14ac:dyDescent="0.25">
      <c r="K63" s="148">
        <v>43053.454166666663</v>
      </c>
      <c r="L63">
        <v>13.8</v>
      </c>
      <c r="M63">
        <v>19.2</v>
      </c>
      <c r="N63">
        <v>171.1</v>
      </c>
      <c r="O63">
        <v>170.4</v>
      </c>
    </row>
    <row r="64" spans="11:15" x14ac:dyDescent="0.25">
      <c r="K64" s="148">
        <v>43053.454861111109</v>
      </c>
      <c r="L64">
        <v>13.64</v>
      </c>
      <c r="M64">
        <v>20.2</v>
      </c>
      <c r="N64">
        <v>165.4</v>
      </c>
      <c r="O64">
        <v>164.2</v>
      </c>
    </row>
    <row r="65" spans="11:15" x14ac:dyDescent="0.25">
      <c r="K65" s="148">
        <v>43053.455555555549</v>
      </c>
      <c r="L65">
        <v>13.62</v>
      </c>
      <c r="M65">
        <v>20.5</v>
      </c>
      <c r="N65">
        <v>161.6</v>
      </c>
      <c r="O65">
        <v>160.19999999999999</v>
      </c>
    </row>
    <row r="66" spans="11:15" x14ac:dyDescent="0.25">
      <c r="K66" s="148">
        <v>43053.456249999996</v>
      </c>
      <c r="L66">
        <v>13.63</v>
      </c>
      <c r="M66">
        <v>20.7</v>
      </c>
      <c r="N66">
        <v>160</v>
      </c>
      <c r="O66">
        <v>160.1</v>
      </c>
    </row>
    <row r="67" spans="11:15" x14ac:dyDescent="0.25">
      <c r="K67" s="148">
        <v>43053.456944444442</v>
      </c>
      <c r="L67">
        <v>13.61</v>
      </c>
      <c r="M67">
        <v>21.1</v>
      </c>
      <c r="N67">
        <v>160.5</v>
      </c>
      <c r="O67">
        <v>159.80000000000001</v>
      </c>
    </row>
    <row r="68" spans="11:15" x14ac:dyDescent="0.25">
      <c r="K68" s="148">
        <v>43053.457638888882</v>
      </c>
      <c r="L68">
        <v>13.53</v>
      </c>
      <c r="M68">
        <v>21.4</v>
      </c>
      <c r="N68">
        <v>162.1</v>
      </c>
      <c r="O68">
        <v>160.9</v>
      </c>
    </row>
    <row r="69" spans="11:15" x14ac:dyDescent="0.25">
      <c r="K69" s="148">
        <v>43053.458333333328</v>
      </c>
      <c r="L69">
        <v>13.58</v>
      </c>
      <c r="M69">
        <v>21.5</v>
      </c>
      <c r="N69">
        <v>161.1</v>
      </c>
      <c r="O69">
        <v>160.9</v>
      </c>
    </row>
    <row r="70" spans="11:15" x14ac:dyDescent="0.25">
      <c r="K70" s="148">
        <v>43053.459027777775</v>
      </c>
      <c r="L70">
        <v>13.53</v>
      </c>
      <c r="M70">
        <v>21.6</v>
      </c>
      <c r="N70">
        <v>161.4</v>
      </c>
      <c r="O70">
        <v>161.69999999999999</v>
      </c>
    </row>
    <row r="71" spans="11:15" x14ac:dyDescent="0.25">
      <c r="K71" s="148">
        <v>43053.459722222222</v>
      </c>
      <c r="L71">
        <v>13.53</v>
      </c>
      <c r="M71">
        <v>21.4</v>
      </c>
      <c r="N71">
        <v>162.6</v>
      </c>
      <c r="O71">
        <v>162.5</v>
      </c>
    </row>
    <row r="72" spans="11:15" x14ac:dyDescent="0.25">
      <c r="K72" s="148">
        <v>43053.460416666661</v>
      </c>
      <c r="L72">
        <v>13.64</v>
      </c>
      <c r="M72">
        <v>21.4</v>
      </c>
      <c r="N72">
        <v>161.19999999999999</v>
      </c>
      <c r="O72">
        <v>162.5</v>
      </c>
    </row>
    <row r="73" spans="11:15" x14ac:dyDescent="0.25">
      <c r="K73" s="148">
        <v>43053.461111111108</v>
      </c>
      <c r="L73">
        <v>13.77</v>
      </c>
      <c r="M73">
        <v>21.1</v>
      </c>
      <c r="N73">
        <v>164.2</v>
      </c>
      <c r="O73">
        <v>163</v>
      </c>
    </row>
    <row r="74" spans="11:15" x14ac:dyDescent="0.25">
      <c r="K74" s="148">
        <v>43053.461805555555</v>
      </c>
      <c r="L74">
        <v>13.93</v>
      </c>
      <c r="M74">
        <v>20.3</v>
      </c>
      <c r="N74">
        <v>163.1</v>
      </c>
      <c r="O74">
        <v>162.1</v>
      </c>
    </row>
    <row r="75" spans="11:15" x14ac:dyDescent="0.25">
      <c r="K75" s="148">
        <v>43053.462499999994</v>
      </c>
      <c r="L75">
        <v>14.02</v>
      </c>
      <c r="M75">
        <v>19.899999999999999</v>
      </c>
      <c r="N75">
        <v>163.4</v>
      </c>
      <c r="O75">
        <v>161.69999999999999</v>
      </c>
    </row>
    <row r="76" spans="11:15" x14ac:dyDescent="0.25">
      <c r="K76" s="148">
        <v>43053.463194444441</v>
      </c>
      <c r="L76">
        <v>14.02</v>
      </c>
      <c r="M76">
        <v>19.399999999999999</v>
      </c>
      <c r="N76">
        <v>160.9</v>
      </c>
      <c r="O76">
        <v>160.1</v>
      </c>
    </row>
    <row r="77" spans="11:15" x14ac:dyDescent="0.25">
      <c r="K77" s="148">
        <v>43053.463888888888</v>
      </c>
      <c r="L77">
        <v>14.03</v>
      </c>
      <c r="M77">
        <v>19.3</v>
      </c>
      <c r="N77">
        <v>158.80000000000001</v>
      </c>
      <c r="O77">
        <v>159</v>
      </c>
    </row>
    <row r="78" spans="11:15" x14ac:dyDescent="0.25">
      <c r="K78" s="148">
        <v>43053.464583333327</v>
      </c>
      <c r="L78">
        <v>14.09</v>
      </c>
      <c r="M78">
        <v>19.3</v>
      </c>
      <c r="N78">
        <v>155.69999999999999</v>
      </c>
      <c r="O78">
        <v>157</v>
      </c>
    </row>
    <row r="79" spans="11:15" x14ac:dyDescent="0.25">
      <c r="K79" s="148">
        <v>43053.465277777774</v>
      </c>
      <c r="L79">
        <v>14.12</v>
      </c>
      <c r="M79">
        <v>19.3</v>
      </c>
      <c r="N79">
        <v>151.6</v>
      </c>
      <c r="O79">
        <v>152.9</v>
      </c>
    </row>
    <row r="80" spans="11:15" x14ac:dyDescent="0.25">
      <c r="K80" s="148">
        <v>43053.46597222222</v>
      </c>
      <c r="L80">
        <v>14.03</v>
      </c>
      <c r="M80">
        <v>19.2</v>
      </c>
      <c r="N80">
        <v>151.4</v>
      </c>
      <c r="O80">
        <v>150.30000000000001</v>
      </c>
    </row>
  </sheetData>
  <mergeCells count="25">
    <mergeCell ref="A2:D2"/>
    <mergeCell ref="E2:I2"/>
    <mergeCell ref="A4:I4"/>
    <mergeCell ref="A5:A7"/>
    <mergeCell ref="B5:D5"/>
    <mergeCell ref="E5:I5"/>
    <mergeCell ref="B6:D6"/>
    <mergeCell ref="E6:I6"/>
    <mergeCell ref="B7:D7"/>
    <mergeCell ref="E7:I7"/>
    <mergeCell ref="B8:D8"/>
    <mergeCell ref="A9:A12"/>
    <mergeCell ref="B9:D9"/>
    <mergeCell ref="E9:I9"/>
    <mergeCell ref="B10:D10"/>
    <mergeCell ref="E10:I10"/>
    <mergeCell ref="B11:D11"/>
    <mergeCell ref="E11:I11"/>
    <mergeCell ref="B12:C12"/>
    <mergeCell ref="H12:I12"/>
    <mergeCell ref="A14:A33"/>
    <mergeCell ref="F14:F33"/>
    <mergeCell ref="C35:H35"/>
    <mergeCell ref="C36:H36"/>
    <mergeCell ref="C37:H37"/>
  </mergeCells>
  <pageMargins left="1.05" right="0.81" top="0.39" bottom="0.43" header="0.31496062992125984" footer="0.31496062992125984"/>
  <pageSetup scale="110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6ECB1-CCD9-4BED-B2D2-92B96A176882}">
  <dimension ref="A1:P64"/>
  <sheetViews>
    <sheetView topLeftCell="A25" zoomScaleNormal="100" workbookViewId="0">
      <selection activeCell="B52" sqref="B52"/>
    </sheetView>
  </sheetViews>
  <sheetFormatPr baseColWidth="10" defaultRowHeight="15" x14ac:dyDescent="0.25"/>
  <cols>
    <col min="1" max="1" width="18.140625" customWidth="1"/>
    <col min="2" max="2" width="18" customWidth="1"/>
    <col min="3" max="3" width="26" style="33" bestFit="1" customWidth="1"/>
    <col min="5" max="5" width="13.85546875" customWidth="1"/>
    <col min="6" max="6" width="14.5703125" customWidth="1"/>
    <col min="8" max="8" width="11.42578125" customWidth="1"/>
  </cols>
  <sheetData>
    <row r="1" spans="1:16" x14ac:dyDescent="0.25">
      <c r="A1" s="118" t="s">
        <v>4</v>
      </c>
      <c r="B1" s="118" t="s">
        <v>2</v>
      </c>
      <c r="C1" s="31"/>
      <c r="E1" s="88"/>
      <c r="F1" s="88"/>
    </row>
    <row r="2" spans="1:16" x14ac:dyDescent="0.25">
      <c r="A2" s="119" t="s">
        <v>20</v>
      </c>
      <c r="B2" s="119" t="s">
        <v>6</v>
      </c>
      <c r="C2" s="31"/>
      <c r="E2" s="88"/>
      <c r="F2" s="88"/>
    </row>
    <row r="3" spans="1:16" ht="15.75" thickBot="1" x14ac:dyDescent="0.3">
      <c r="A3" s="120"/>
      <c r="B3" s="120" t="s">
        <v>21</v>
      </c>
      <c r="C3" s="31"/>
      <c r="E3" s="88"/>
      <c r="F3" s="88" t="s">
        <v>28</v>
      </c>
    </row>
    <row r="4" spans="1:16" ht="15.75" thickBot="1" x14ac:dyDescent="0.3">
      <c r="A4" s="34">
        <f>'Planilla SO2B CEMS'!B16</f>
        <v>43053.415972222218</v>
      </c>
      <c r="B4" s="35">
        <f>'Planilla SO2B CEMS'!C16</f>
        <v>169.3</v>
      </c>
      <c r="C4" s="35" t="str">
        <f>'Planilla SO2B CEMS'!D16</f>
        <v>VEEC</v>
      </c>
      <c r="E4" s="208" t="s">
        <v>121</v>
      </c>
      <c r="F4" s="209"/>
      <c r="G4" s="209"/>
      <c r="H4" s="209"/>
      <c r="I4" s="209"/>
      <c r="J4" s="204"/>
      <c r="L4" s="151">
        <f>B9</f>
        <v>14.1</v>
      </c>
      <c r="M4" s="152">
        <v>0.41944444444444445</v>
      </c>
    </row>
    <row r="5" spans="1:16" x14ac:dyDescent="0.25">
      <c r="A5" s="34">
        <f>'Planilla SO2B CEMS'!B17</f>
        <v>43053.416666666664</v>
      </c>
      <c r="B5" s="35">
        <f>'Planilla SO2B CEMS'!C17</f>
        <v>185.4</v>
      </c>
      <c r="C5" s="35" t="str">
        <f>'Planilla SO2B CEMS'!D17</f>
        <v>VEEC</v>
      </c>
      <c r="E5" s="216" t="s">
        <v>11</v>
      </c>
      <c r="F5" s="217"/>
      <c r="G5" s="218"/>
      <c r="H5" s="16">
        <f>B6</f>
        <v>190.1</v>
      </c>
      <c r="I5" s="219" t="s">
        <v>16</v>
      </c>
      <c r="J5" s="220"/>
      <c r="L5" s="153">
        <f>H9</f>
        <v>10.360000000000014</v>
      </c>
      <c r="M5" s="154" t="s">
        <v>132</v>
      </c>
    </row>
    <row r="6" spans="1:16" x14ac:dyDescent="0.25">
      <c r="A6" s="171">
        <f>'Planilla SO2B CEMS'!B18</f>
        <v>43053.417361111111</v>
      </c>
      <c r="B6" s="165">
        <f>'Planilla SO2B CEMS'!C18</f>
        <v>190.1</v>
      </c>
      <c r="C6" s="165" t="str">
        <f>'Planilla SO2B CEMS'!D18</f>
        <v>VEEC</v>
      </c>
      <c r="E6" s="212" t="s">
        <v>13</v>
      </c>
      <c r="F6" s="185"/>
      <c r="G6" s="185"/>
      <c r="H6" s="13">
        <f>B11</f>
        <v>0.9</v>
      </c>
      <c r="I6" s="199" t="s">
        <v>16</v>
      </c>
      <c r="J6" s="200"/>
      <c r="L6" s="151">
        <f>B10</f>
        <v>3.4</v>
      </c>
      <c r="M6" s="152">
        <v>0.4201388888888889</v>
      </c>
    </row>
    <row r="7" spans="1:16" x14ac:dyDescent="0.25">
      <c r="A7" s="112">
        <f>'Planilla SO2B CEMS'!B19</f>
        <v>43053.41805555555</v>
      </c>
      <c r="B7" s="117">
        <f>'Planilla SO2B CEMS'!C19</f>
        <v>193</v>
      </c>
      <c r="C7" s="117" t="str">
        <f>'Planilla SO2B CEMS'!D19</f>
        <v>Inicio Inyección</v>
      </c>
      <c r="E7" s="212" t="s">
        <v>14</v>
      </c>
      <c r="F7" s="185"/>
      <c r="G7" s="185"/>
      <c r="H7" s="13">
        <f>ABS(H6-H5)</f>
        <v>189.2</v>
      </c>
      <c r="I7" s="199" t="s">
        <v>16</v>
      </c>
      <c r="J7" s="200"/>
    </row>
    <row r="8" spans="1:16" x14ac:dyDescent="0.25">
      <c r="A8" s="115">
        <f>'Planilla SO2B CEMS'!B20</f>
        <v>43053.418749999997</v>
      </c>
      <c r="B8" s="131">
        <f>'Planilla SO2B CEMS'!C20</f>
        <v>129.6</v>
      </c>
      <c r="C8" s="35"/>
      <c r="E8" s="212" t="s">
        <v>12</v>
      </c>
      <c r="F8" s="185"/>
      <c r="G8" s="185"/>
      <c r="H8" s="13">
        <f>0.95*H7</f>
        <v>179.73999999999998</v>
      </c>
      <c r="I8" s="199" t="s">
        <v>16</v>
      </c>
      <c r="J8" s="200"/>
      <c r="L8" s="155" t="s">
        <v>133</v>
      </c>
      <c r="M8" s="156">
        <f>FORECAST(L5,M4:M6,L4:L6)</f>
        <v>0.41968717549325024</v>
      </c>
      <c r="N8">
        <v>2</v>
      </c>
    </row>
    <row r="9" spans="1:16" ht="15.75" thickBot="1" x14ac:dyDescent="0.3">
      <c r="A9" s="34">
        <f>'Planilla SO2B CEMS'!B21</f>
        <v>43053.419444444444</v>
      </c>
      <c r="B9" s="35">
        <f>'Planilla SO2B CEMS'!C21</f>
        <v>14.1</v>
      </c>
      <c r="C9" s="35"/>
      <c r="E9" s="213" t="s">
        <v>15</v>
      </c>
      <c r="F9" s="214"/>
      <c r="G9" s="214"/>
      <c r="H9" s="19">
        <f>H5-H8</f>
        <v>10.360000000000014</v>
      </c>
      <c r="I9" s="201" t="s">
        <v>16</v>
      </c>
      <c r="J9" s="202"/>
    </row>
    <row r="10" spans="1:16" ht="15.75" thickBot="1" x14ac:dyDescent="0.3">
      <c r="A10" s="34">
        <f>'Planilla SO2B CEMS'!B22</f>
        <v>43053.420138888883</v>
      </c>
      <c r="B10" s="35">
        <f>'Planilla SO2B CEMS'!C22</f>
        <v>3.4</v>
      </c>
      <c r="C10" s="35"/>
      <c r="E10" s="208" t="s">
        <v>23</v>
      </c>
      <c r="F10" s="209"/>
      <c r="G10" s="215"/>
      <c r="H10" s="22">
        <f>A10-A7</f>
        <v>2.0833333328482695E-3</v>
      </c>
      <c r="I10" s="203" t="s">
        <v>17</v>
      </c>
      <c r="J10" s="204"/>
      <c r="K10" s="206" t="s">
        <v>29</v>
      </c>
      <c r="L10" s="207"/>
      <c r="M10" s="207"/>
      <c r="N10" s="207"/>
      <c r="O10" s="207"/>
      <c r="P10" s="207"/>
    </row>
    <row r="11" spans="1:16" x14ac:dyDescent="0.25">
      <c r="A11" s="34">
        <f>'Planilla SO2B CEMS'!B23</f>
        <v>43053.42083333333</v>
      </c>
      <c r="B11" s="35">
        <f>'Planilla SO2B CEMS'!C23</f>
        <v>0.9</v>
      </c>
      <c r="C11" s="35"/>
    </row>
    <row r="12" spans="1:16" x14ac:dyDescent="0.25">
      <c r="A12" s="34">
        <f>'Planilla SO2B CEMS'!B24</f>
        <v>43053.421527777777</v>
      </c>
      <c r="B12" s="35">
        <f>'Planilla SO2B CEMS'!C24</f>
        <v>4.3</v>
      </c>
      <c r="C12" s="35"/>
    </row>
    <row r="13" spans="1:16" x14ac:dyDescent="0.25">
      <c r="A13" s="34">
        <f>'Planilla SO2B CEMS'!B25</f>
        <v>43053.422222222216</v>
      </c>
      <c r="B13" s="35">
        <f>'Planilla SO2B CEMS'!C25</f>
        <v>83.9</v>
      </c>
      <c r="C13" s="35"/>
    </row>
    <row r="14" spans="1:16" x14ac:dyDescent="0.25">
      <c r="A14" s="34">
        <f>'Planilla SO2B CEMS'!B26</f>
        <v>43053.422916666663</v>
      </c>
      <c r="B14" s="35">
        <f>'Planilla SO2B CEMS'!C26</f>
        <v>179</v>
      </c>
      <c r="C14" s="35" t="str">
        <f>'Planilla SO2B CEMS'!D26</f>
        <v>VEEC</v>
      </c>
    </row>
    <row r="15" spans="1:16" x14ac:dyDescent="0.25">
      <c r="A15" s="34">
        <f>'Planilla SO2B CEMS'!B27</f>
        <v>43053.423611111109</v>
      </c>
      <c r="B15" s="35">
        <f>'Planilla SO2B CEMS'!C27</f>
        <v>187.3</v>
      </c>
      <c r="C15" s="35" t="str">
        <f>'Planilla SO2B CEMS'!D27</f>
        <v>VEEC</v>
      </c>
      <c r="E15" s="1"/>
      <c r="F15" s="1"/>
      <c r="G15" s="1"/>
      <c r="H15" s="1"/>
      <c r="I15" s="1"/>
      <c r="J15" s="1"/>
    </row>
    <row r="16" spans="1:16" x14ac:dyDescent="0.25">
      <c r="A16" s="34">
        <f>'Planilla SO2B CEMS'!B28</f>
        <v>43053.424305555549</v>
      </c>
      <c r="B16" s="35">
        <f>'Planilla SO2B CEMS'!C28</f>
        <v>190.7</v>
      </c>
      <c r="C16" s="35" t="str">
        <f>'Planilla SO2B CEMS'!D28</f>
        <v>VEEC</v>
      </c>
      <c r="E16" s="205"/>
      <c r="F16" s="205"/>
      <c r="G16" s="205"/>
      <c r="H16" s="18"/>
      <c r="I16" s="205"/>
      <c r="J16" s="205"/>
    </row>
    <row r="17" spans="1:12" x14ac:dyDescent="0.25">
      <c r="A17" s="34"/>
      <c r="B17" s="35"/>
      <c r="C17" s="35"/>
      <c r="F17" s="17"/>
    </row>
    <row r="18" spans="1:12" x14ac:dyDescent="0.25">
      <c r="A18" s="34"/>
      <c r="B18" s="35"/>
      <c r="C18" s="35"/>
    </row>
    <row r="19" spans="1:12" x14ac:dyDescent="0.25">
      <c r="A19" s="63"/>
      <c r="B19" s="64"/>
      <c r="C19" s="63"/>
    </row>
    <row r="20" spans="1:12" x14ac:dyDescent="0.25">
      <c r="A20" s="63"/>
      <c r="B20" s="64"/>
      <c r="C20" s="116"/>
      <c r="L20" s="49"/>
    </row>
    <row r="21" spans="1:12" x14ac:dyDescent="0.25">
      <c r="A21" s="63"/>
      <c r="B21" s="63"/>
      <c r="C21" s="63"/>
    </row>
    <row r="22" spans="1:12" x14ac:dyDescent="0.25">
      <c r="A22" s="63"/>
      <c r="B22" s="64"/>
      <c r="C22" s="64"/>
    </row>
    <row r="23" spans="1:12" x14ac:dyDescent="0.25">
      <c r="A23" s="63"/>
      <c r="B23" s="64"/>
      <c r="C23" s="64"/>
    </row>
    <row r="24" spans="1:12" x14ac:dyDescent="0.25">
      <c r="A24" s="63"/>
      <c r="B24" s="64"/>
      <c r="C24" s="64"/>
    </row>
    <row r="25" spans="1:12" x14ac:dyDescent="0.25">
      <c r="A25" s="63"/>
      <c r="B25" s="64"/>
      <c r="C25" s="64"/>
    </row>
    <row r="26" spans="1:12" x14ac:dyDescent="0.25">
      <c r="A26" s="63"/>
      <c r="B26" s="64"/>
      <c r="C26" s="64"/>
    </row>
    <row r="27" spans="1:12" x14ac:dyDescent="0.25">
      <c r="A27" s="25"/>
      <c r="B27" s="23"/>
      <c r="C27" s="32"/>
    </row>
    <row r="28" spans="1:12" x14ac:dyDescent="0.25">
      <c r="E28" s="92"/>
      <c r="F28" s="92"/>
    </row>
    <row r="29" spans="1:12" x14ac:dyDescent="0.25">
      <c r="A29" s="118" t="s">
        <v>4</v>
      </c>
      <c r="B29" s="118" t="s">
        <v>2</v>
      </c>
      <c r="C29" s="31"/>
      <c r="E29" s="88"/>
      <c r="F29" s="88"/>
    </row>
    <row r="30" spans="1:12" x14ac:dyDescent="0.25">
      <c r="A30" s="119" t="s">
        <v>20</v>
      </c>
      <c r="B30" s="119" t="s">
        <v>6</v>
      </c>
      <c r="C30" s="31"/>
      <c r="E30" s="88"/>
      <c r="F30" s="88"/>
    </row>
    <row r="31" spans="1:12" ht="15.75" thickBot="1" x14ac:dyDescent="0.3">
      <c r="A31" s="120"/>
      <c r="B31" s="119" t="s">
        <v>9</v>
      </c>
      <c r="C31" s="31"/>
      <c r="E31" s="88"/>
      <c r="F31" s="88"/>
    </row>
    <row r="32" spans="1:12" ht="15.75" thickBot="1" x14ac:dyDescent="0.3">
      <c r="A32" s="17">
        <f>'Planilla SO2A CEMS'!G16</f>
        <v>43053.443055555552</v>
      </c>
      <c r="B32" s="35">
        <f>'Planilla SO2A CEMS'!H16</f>
        <v>266.2</v>
      </c>
      <c r="C32" s="35" t="str">
        <f>'Planilla SO2A CEMS'!I16</f>
        <v>VEEC</v>
      </c>
      <c r="E32" s="208" t="s">
        <v>121</v>
      </c>
      <c r="F32" s="209"/>
      <c r="G32" s="209"/>
      <c r="H32" s="209"/>
      <c r="I32" s="209"/>
      <c r="J32" s="204"/>
    </row>
    <row r="33" spans="1:13" x14ac:dyDescent="0.25">
      <c r="A33" s="17">
        <f>'Planilla SO2A CEMS'!G17</f>
        <v>43053.443749999999</v>
      </c>
      <c r="B33" s="30">
        <f>'Planilla SO2A CEMS'!H17</f>
        <v>192.2</v>
      </c>
      <c r="C33" s="30" t="str">
        <f>'Planilla SO2A CEMS'!I17</f>
        <v>VEEC</v>
      </c>
      <c r="E33" s="15"/>
      <c r="F33" s="95" t="s">
        <v>11</v>
      </c>
      <c r="G33" s="95"/>
      <c r="H33" s="46">
        <f>B37</f>
        <v>175.5</v>
      </c>
      <c r="I33" s="210" t="s">
        <v>16</v>
      </c>
      <c r="J33" s="211"/>
    </row>
    <row r="34" spans="1:13" x14ac:dyDescent="0.25">
      <c r="A34" s="17">
        <f>'Planilla SO2A CEMS'!G18</f>
        <v>43053.444444444438</v>
      </c>
      <c r="B34" s="30">
        <f>'Planilla SO2A CEMS'!H18</f>
        <v>173.2</v>
      </c>
      <c r="C34" s="30" t="str">
        <f>'Planilla SO2A CEMS'!I18</f>
        <v>VEEC</v>
      </c>
      <c r="E34" s="14"/>
      <c r="F34" s="91" t="s">
        <v>13</v>
      </c>
      <c r="G34" s="91"/>
      <c r="H34" s="47">
        <f>B43</f>
        <v>438</v>
      </c>
      <c r="I34" s="199" t="s">
        <v>16</v>
      </c>
      <c r="J34" s="200"/>
      <c r="L34" s="151">
        <v>264.10000000000002</v>
      </c>
      <c r="M34" s="152">
        <v>0.44791666666666669</v>
      </c>
    </row>
    <row r="35" spans="1:13" x14ac:dyDescent="0.25">
      <c r="A35" s="17">
        <f>'Planilla SO2A CEMS'!G19</f>
        <v>43053.445138888885</v>
      </c>
      <c r="B35" s="30">
        <f>'Planilla SO2A CEMS'!H19</f>
        <v>171</v>
      </c>
      <c r="C35" s="30" t="str">
        <f>'Planilla SO2A CEMS'!I19</f>
        <v>VEEC</v>
      </c>
      <c r="E35" s="14"/>
      <c r="F35" s="91" t="s">
        <v>14</v>
      </c>
      <c r="G35" s="91"/>
      <c r="H35" s="13">
        <f>(H34-H33)</f>
        <v>262.5</v>
      </c>
      <c r="I35" s="199" t="s">
        <v>16</v>
      </c>
      <c r="J35" s="200"/>
      <c r="L35" s="153">
        <f>H37</f>
        <v>424.875</v>
      </c>
      <c r="M35" s="154" t="s">
        <v>132</v>
      </c>
    </row>
    <row r="36" spans="1:13" x14ac:dyDescent="0.25">
      <c r="A36" s="113">
        <f>'Planilla SO2A CEMS'!G20</f>
        <v>43053.445833333331</v>
      </c>
      <c r="B36" s="114">
        <f>'Planilla SO2A CEMS'!H20</f>
        <v>172</v>
      </c>
      <c r="C36" s="114" t="str">
        <f>'Planilla SO2A CEMS'!I20</f>
        <v>VEEC</v>
      </c>
      <c r="E36" s="14"/>
      <c r="F36" s="91" t="s">
        <v>12</v>
      </c>
      <c r="G36" s="91"/>
      <c r="H36" s="13">
        <f>0.95*H35</f>
        <v>249.375</v>
      </c>
      <c r="I36" s="199" t="s">
        <v>16</v>
      </c>
      <c r="J36" s="200"/>
      <c r="L36" s="151">
        <v>425.4</v>
      </c>
      <c r="M36" s="152">
        <v>0.44861111111111113</v>
      </c>
    </row>
    <row r="37" spans="1:13" ht="15.75" thickBot="1" x14ac:dyDescent="0.3">
      <c r="A37" s="17">
        <f>'Planilla SO2A CEMS'!G21</f>
        <v>43053.446527777771</v>
      </c>
      <c r="B37" s="30">
        <f>'Planilla SO2A CEMS'!H21</f>
        <v>175.5</v>
      </c>
      <c r="C37" s="30" t="str">
        <f>'Planilla SO2A CEMS'!I21</f>
        <v>VEEC</v>
      </c>
      <c r="E37" s="20"/>
      <c r="F37" s="93" t="s">
        <v>15</v>
      </c>
      <c r="G37" s="93"/>
      <c r="H37" s="19">
        <f>H36+H33</f>
        <v>424.875</v>
      </c>
      <c r="I37" s="201" t="s">
        <v>16</v>
      </c>
      <c r="J37" s="202"/>
    </row>
    <row r="38" spans="1:13" ht="15.75" thickBot="1" x14ac:dyDescent="0.3">
      <c r="A38" s="110">
        <f>'Planilla SO2A CEMS'!G22</f>
        <v>43053.447222222218</v>
      </c>
      <c r="B38" s="111">
        <f>'Planilla SO2A CEMS'!H22</f>
        <v>177.2</v>
      </c>
      <c r="C38" s="111" t="str">
        <f>'Planilla SO2A CEMS'!I22</f>
        <v>Inicio Inyección</v>
      </c>
      <c r="E38" s="21"/>
      <c r="F38" s="94" t="s">
        <v>24</v>
      </c>
      <c r="G38" s="94"/>
      <c r="H38" s="22">
        <f>(A40-A38)</f>
        <v>1.3888888934161514E-3</v>
      </c>
      <c r="I38" s="203" t="s">
        <v>17</v>
      </c>
      <c r="J38" s="204"/>
      <c r="L38" s="155" t="s">
        <v>133</v>
      </c>
      <c r="M38" s="156">
        <f>FORECAST(L35,M34:M36,L34:L36)</f>
        <v>0.44860885083006136</v>
      </c>
    </row>
    <row r="39" spans="1:13" x14ac:dyDescent="0.25">
      <c r="A39" s="166">
        <f>'Planilla SO2A CEMS'!G23</f>
        <v>43053.447916666664</v>
      </c>
      <c r="B39" s="174">
        <f>'Planilla SO2A CEMS'!H23</f>
        <v>264.10000000000002</v>
      </c>
      <c r="C39" s="30">
        <f>'Planilla SO2A CEMS'!I23</f>
        <v>0</v>
      </c>
    </row>
    <row r="40" spans="1:13" x14ac:dyDescent="0.25">
      <c r="A40" s="17">
        <f>'Planilla SO2A CEMS'!G24</f>
        <v>43053.448611111111</v>
      </c>
      <c r="B40" s="175">
        <f>'Planilla SO2A CEMS'!H24</f>
        <v>425.4</v>
      </c>
      <c r="C40" s="30">
        <f>'Planilla SO2A CEMS'!I24</f>
        <v>0</v>
      </c>
    </row>
    <row r="41" spans="1:13" x14ac:dyDescent="0.25">
      <c r="A41" s="17">
        <f>'Planilla SO2A CEMS'!G25</f>
        <v>43053.44930555555</v>
      </c>
      <c r="B41" s="30">
        <f>'Planilla SO2A CEMS'!H25</f>
        <v>433.2</v>
      </c>
      <c r="C41" s="30">
        <f>'Planilla SO2A CEMS'!I25</f>
        <v>0</v>
      </c>
    </row>
    <row r="42" spans="1:13" x14ac:dyDescent="0.25">
      <c r="A42" s="17">
        <f>'Planilla SO2A CEMS'!G26</f>
        <v>43053.45</v>
      </c>
      <c r="B42" s="30">
        <f>'Planilla SO2A CEMS'!H26</f>
        <v>440.4</v>
      </c>
      <c r="C42" s="30">
        <f>'Planilla SO2A CEMS'!I26</f>
        <v>0</v>
      </c>
    </row>
    <row r="43" spans="1:13" x14ac:dyDescent="0.25">
      <c r="A43" s="17">
        <f>'Planilla SO2A CEMS'!G27</f>
        <v>43053.450694444444</v>
      </c>
      <c r="B43" s="30">
        <f>'Planilla SO2A CEMS'!H27</f>
        <v>438</v>
      </c>
      <c r="C43" s="30">
        <f>'Planilla SO2A CEMS'!I27</f>
        <v>0</v>
      </c>
    </row>
    <row r="44" spans="1:13" x14ac:dyDescent="0.25">
      <c r="A44" s="17">
        <f>'Planilla SO2A CEMS'!G28</f>
        <v>43053.451388888883</v>
      </c>
      <c r="B44" s="30">
        <f>'Planilla SO2A CEMS'!H28</f>
        <v>432.1</v>
      </c>
      <c r="C44" s="30">
        <f>'Planilla SO2A CEMS'!I28</f>
        <v>0</v>
      </c>
    </row>
    <row r="45" spans="1:13" x14ac:dyDescent="0.25">
      <c r="A45" s="17">
        <f>'Planilla SO2A CEMS'!G29</f>
        <v>43053.45208333333</v>
      </c>
      <c r="B45" s="30">
        <f>'Planilla SO2A CEMS'!H29</f>
        <v>338.7</v>
      </c>
      <c r="C45" s="30">
        <f>'Planilla SO2A CEMS'!I29</f>
        <v>0</v>
      </c>
    </row>
    <row r="46" spans="1:13" x14ac:dyDescent="0.25">
      <c r="A46" s="17">
        <f>'Planilla SO2A CEMS'!G30</f>
        <v>43053.452777777777</v>
      </c>
      <c r="B46" s="30">
        <f>'Planilla SO2A CEMS'!H30</f>
        <v>179.8</v>
      </c>
      <c r="C46" s="30" t="str">
        <f>'Planilla SO2A CEMS'!I30</f>
        <v>VEEC</v>
      </c>
      <c r="E46" s="1"/>
      <c r="F46" s="92"/>
      <c r="G46" s="92"/>
      <c r="H46" s="18"/>
      <c r="I46" s="205"/>
      <c r="J46" s="205"/>
    </row>
    <row r="47" spans="1:13" x14ac:dyDescent="0.25">
      <c r="A47" s="17">
        <f>'Planilla SO2A CEMS'!G31</f>
        <v>43053.453472222216</v>
      </c>
      <c r="B47" s="30">
        <f>'Planilla SO2A CEMS'!H31</f>
        <v>171.4</v>
      </c>
      <c r="C47" s="30" t="str">
        <f>'Planilla SO2A CEMS'!I31</f>
        <v>VEEC</v>
      </c>
    </row>
    <row r="48" spans="1:13" x14ac:dyDescent="0.25">
      <c r="A48" s="17">
        <f>'Planilla SO2A CEMS'!G32</f>
        <v>43053.454166666663</v>
      </c>
      <c r="B48" s="30">
        <f>'Planilla SO2A CEMS'!H32</f>
        <v>171.1</v>
      </c>
      <c r="C48" s="30" t="str">
        <f>'Planilla SO2A CEMS'!I32</f>
        <v>VEEC</v>
      </c>
    </row>
    <row r="49" spans="1:3" x14ac:dyDescent="0.25">
      <c r="A49" s="17">
        <f>'Planilla SO2A CEMS'!G33</f>
        <v>43053.454861111109</v>
      </c>
      <c r="B49" s="30">
        <f>'Planilla SO2A CEMS'!H33</f>
        <v>165.4</v>
      </c>
      <c r="C49" s="30" t="str">
        <f>'Planilla SO2A CEMS'!I33</f>
        <v>VEEC</v>
      </c>
    </row>
    <row r="50" spans="1:3" x14ac:dyDescent="0.25">
      <c r="A50" s="63"/>
      <c r="B50" s="63"/>
      <c r="C50" s="63"/>
    </row>
    <row r="51" spans="1:3" x14ac:dyDescent="0.25">
      <c r="A51" s="63"/>
      <c r="B51" s="63"/>
      <c r="C51" s="63"/>
    </row>
    <row r="52" spans="1:3" x14ac:dyDescent="0.25">
      <c r="A52" s="63"/>
      <c r="B52" s="63"/>
      <c r="C52" s="63"/>
    </row>
    <row r="53" spans="1:3" x14ac:dyDescent="0.25">
      <c r="A53" s="63"/>
      <c r="B53" s="63"/>
      <c r="C53" s="63"/>
    </row>
    <row r="54" spans="1:3" x14ac:dyDescent="0.25">
      <c r="A54" s="63"/>
      <c r="B54" s="64"/>
      <c r="C54" s="64"/>
    </row>
    <row r="55" spans="1:3" x14ac:dyDescent="0.25">
      <c r="A55" s="63"/>
      <c r="B55" s="64"/>
      <c r="C55" s="64"/>
    </row>
    <row r="56" spans="1:3" x14ac:dyDescent="0.25">
      <c r="A56" s="63"/>
      <c r="B56" s="64"/>
      <c r="C56" s="64"/>
    </row>
    <row r="57" spans="1:3" x14ac:dyDescent="0.25">
      <c r="A57" s="63"/>
      <c r="B57" s="64"/>
      <c r="C57" s="64"/>
    </row>
    <row r="58" spans="1:3" x14ac:dyDescent="0.25">
      <c r="A58" s="63"/>
      <c r="B58" s="64"/>
      <c r="C58" s="64"/>
    </row>
    <row r="59" spans="1:3" x14ac:dyDescent="0.25">
      <c r="A59" s="63"/>
      <c r="B59" s="64"/>
      <c r="C59" s="64"/>
    </row>
    <row r="60" spans="1:3" x14ac:dyDescent="0.25">
      <c r="A60" s="63"/>
      <c r="B60" s="63"/>
      <c r="C60" s="63"/>
    </row>
    <row r="61" spans="1:3" x14ac:dyDescent="0.25">
      <c r="A61" s="25"/>
      <c r="B61" s="23"/>
      <c r="C61" s="32"/>
    </row>
    <row r="62" spans="1:3" x14ac:dyDescent="0.25">
      <c r="A62" s="25"/>
      <c r="B62" s="23"/>
      <c r="C62" s="32"/>
    </row>
    <row r="63" spans="1:3" x14ac:dyDescent="0.25">
      <c r="A63" s="25"/>
      <c r="B63" s="23"/>
      <c r="C63" s="32"/>
    </row>
    <row r="64" spans="1:3" x14ac:dyDescent="0.25">
      <c r="A64" s="25"/>
      <c r="B64" s="23"/>
      <c r="C64" s="32"/>
    </row>
  </sheetData>
  <mergeCells count="24">
    <mergeCell ref="E7:G7"/>
    <mergeCell ref="I7:J7"/>
    <mergeCell ref="E4:J4"/>
    <mergeCell ref="E5:G5"/>
    <mergeCell ref="I5:J5"/>
    <mergeCell ref="E6:G6"/>
    <mergeCell ref="I6:J6"/>
    <mergeCell ref="I34:J34"/>
    <mergeCell ref="E8:G8"/>
    <mergeCell ref="I8:J8"/>
    <mergeCell ref="E9:G9"/>
    <mergeCell ref="I9:J9"/>
    <mergeCell ref="E10:G10"/>
    <mergeCell ref="I10:J10"/>
    <mergeCell ref="K10:P10"/>
    <mergeCell ref="E16:G16"/>
    <mergeCell ref="I16:J16"/>
    <mergeCell ref="E32:J32"/>
    <mergeCell ref="I33:J33"/>
    <mergeCell ref="I35:J35"/>
    <mergeCell ref="I36:J36"/>
    <mergeCell ref="I37:J37"/>
    <mergeCell ref="I38:J38"/>
    <mergeCell ref="I46:J46"/>
  </mergeCells>
  <pageMargins left="0.7" right="0.7" top="0.75" bottom="0.75" header="0.3" footer="0.3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0016C-AEB0-4434-8D76-95E4FC1F59DA}">
  <dimension ref="B2:U38"/>
  <sheetViews>
    <sheetView topLeftCell="A25" workbookViewId="0">
      <selection activeCell="E34" sqref="E34"/>
    </sheetView>
  </sheetViews>
  <sheetFormatPr baseColWidth="10" defaultRowHeight="15" x14ac:dyDescent="0.25"/>
  <cols>
    <col min="3" max="3" width="10.5703125" style="134" bestFit="1" customWidth="1"/>
    <col min="4" max="4" width="15.42578125" style="134" bestFit="1" customWidth="1"/>
    <col min="5" max="5" width="15.85546875" style="134" bestFit="1" customWidth="1"/>
    <col min="6" max="6" width="7.42578125" style="134" bestFit="1" customWidth="1"/>
    <col min="7" max="8" width="7.42578125" bestFit="1" customWidth="1"/>
    <col min="9" max="9" width="7.42578125" customWidth="1"/>
    <col min="10" max="10" width="15" bestFit="1" customWidth="1"/>
    <col min="14" max="14" width="11.5703125" customWidth="1"/>
  </cols>
  <sheetData>
    <row r="2" spans="2:21" ht="30" x14ac:dyDescent="0.25">
      <c r="C2" s="134" t="s">
        <v>41</v>
      </c>
      <c r="G2" s="134"/>
      <c r="H2" s="134"/>
      <c r="J2" s="56"/>
      <c r="K2" s="56" t="s">
        <v>33</v>
      </c>
      <c r="L2" s="56" t="s">
        <v>38</v>
      </c>
    </row>
    <row r="3" spans="2:21" ht="21.75" customHeight="1" x14ac:dyDescent="0.25">
      <c r="C3" s="137" t="s">
        <v>30</v>
      </c>
      <c r="D3" s="137" t="s">
        <v>31</v>
      </c>
      <c r="E3" s="137" t="s">
        <v>9</v>
      </c>
      <c r="F3" s="236" t="s">
        <v>36</v>
      </c>
      <c r="G3" s="237"/>
      <c r="H3" s="238"/>
      <c r="J3" s="58" t="s">
        <v>37</v>
      </c>
      <c r="K3" s="60">
        <f>AVERAGE(E5:E9)</f>
        <v>79.960000000000008</v>
      </c>
      <c r="L3" s="59">
        <f>AVERAGE(E11:E16)</f>
        <v>57.550000000000004</v>
      </c>
      <c r="M3" s="53"/>
      <c r="N3" s="53"/>
      <c r="O3" s="53"/>
      <c r="P3" s="53"/>
      <c r="Q3" s="53"/>
    </row>
    <row r="4" spans="2:21" ht="29.25" customHeight="1" x14ac:dyDescent="0.25">
      <c r="C4" s="137"/>
      <c r="D4" s="137" t="s">
        <v>32</v>
      </c>
      <c r="E4" s="137" t="s">
        <v>21</v>
      </c>
      <c r="F4" s="61">
        <v>0.02</v>
      </c>
      <c r="G4" s="61">
        <v>0.06</v>
      </c>
      <c r="H4" s="137" t="s">
        <v>131</v>
      </c>
      <c r="J4" s="57">
        <v>0.02</v>
      </c>
      <c r="K4" s="227">
        <f>0.02*K7</f>
        <v>6</v>
      </c>
      <c r="L4" s="228"/>
      <c r="M4" s="221" t="s">
        <v>39</v>
      </c>
      <c r="N4" s="222"/>
      <c r="O4" s="222"/>
      <c r="P4" s="53"/>
      <c r="Q4" s="53"/>
    </row>
    <row r="5" spans="2:21" ht="21" customHeight="1" x14ac:dyDescent="0.25">
      <c r="C5" s="231" t="s">
        <v>33</v>
      </c>
      <c r="D5" s="51">
        <v>0.41388888888888892</v>
      </c>
      <c r="E5" s="158">
        <f>'Datos cems'!G22</f>
        <v>3.8</v>
      </c>
      <c r="F5" s="133"/>
      <c r="G5" s="56"/>
      <c r="H5" s="56"/>
      <c r="J5" s="57">
        <v>0.06</v>
      </c>
      <c r="K5" s="59">
        <f>0.06*K3</f>
        <v>4.7976000000000001</v>
      </c>
      <c r="L5" s="59">
        <f>0.06*L3</f>
        <v>3.4530000000000003</v>
      </c>
      <c r="M5" s="221" t="s">
        <v>40</v>
      </c>
      <c r="N5" s="222"/>
      <c r="O5" s="222"/>
    </row>
    <row r="6" spans="2:21" x14ac:dyDescent="0.25">
      <c r="C6" s="232"/>
      <c r="D6" s="51">
        <v>0.4145833333333333</v>
      </c>
      <c r="E6" s="158">
        <f>'Datos cems'!G23</f>
        <v>0.9</v>
      </c>
      <c r="F6" s="133" t="str">
        <f>IF(ABS(E5-E6)&lt;K$4,"Estable"," ")</f>
        <v>Estable</v>
      </c>
      <c r="G6" s="56" t="str">
        <f>IF(ABS(E5-E6)&lt;K$5,"Estable"," ")</f>
        <v>Estable</v>
      </c>
      <c r="H6" s="56" t="str">
        <f>IF(ABS(E5-E6)&lt;0.5,"Estable"," ")</f>
        <v xml:space="preserve"> </v>
      </c>
      <c r="M6" s="53"/>
      <c r="N6" s="50"/>
      <c r="O6" s="50"/>
      <c r="P6" s="50"/>
      <c r="Q6" s="50"/>
    </row>
    <row r="7" spans="2:21" ht="25.5" customHeight="1" x14ac:dyDescent="0.25">
      <c r="C7" s="232"/>
      <c r="D7" s="51">
        <v>0.4152777777777778</v>
      </c>
      <c r="E7" s="158">
        <f>'Datos cems'!G24</f>
        <v>40.4</v>
      </c>
      <c r="F7" s="133" t="str">
        <f>IF(ABS(E6-E7)&lt;K$4,"Estable"," ")</f>
        <v xml:space="preserve"> </v>
      </c>
      <c r="G7" s="56" t="str">
        <f t="shared" ref="G7:G8" si="0">IF(ABS(E6-E7)&lt;K$5,"Estable"," ")</f>
        <v xml:space="preserve"> </v>
      </c>
      <c r="H7" s="56" t="str">
        <f t="shared" ref="H7:H9" si="1">IF(ABS(E6-E7)&lt;0.5,"Estable"," ")</f>
        <v xml:space="preserve"> </v>
      </c>
      <c r="J7" s="157" t="s">
        <v>134</v>
      </c>
      <c r="K7" s="157">
        <v>300</v>
      </c>
      <c r="L7" s="53"/>
      <c r="M7" s="53"/>
      <c r="N7" s="50"/>
      <c r="O7" s="50"/>
      <c r="P7" s="50"/>
      <c r="Q7" s="50"/>
    </row>
    <row r="8" spans="2:21" x14ac:dyDescent="0.25">
      <c r="C8" s="232"/>
      <c r="D8" s="51">
        <f>'Calculo TR SO2B CEMS'!A4</f>
        <v>43053.415972222218</v>
      </c>
      <c r="E8" s="158">
        <f>'Calculo TR SO2B CEMS'!B4</f>
        <v>169.3</v>
      </c>
      <c r="F8" s="133" t="str">
        <f>IF(ABS(E7-E8)&lt;K$4,"Estable"," ")</f>
        <v xml:space="preserve"> </v>
      </c>
      <c r="G8" s="56" t="str">
        <f t="shared" si="0"/>
        <v xml:space="preserve"> </v>
      </c>
      <c r="H8" s="56" t="str">
        <f t="shared" si="1"/>
        <v xml:space="preserve"> </v>
      </c>
      <c r="J8" s="53"/>
      <c r="K8" s="53"/>
      <c r="L8" s="53"/>
      <c r="M8" s="53"/>
      <c r="N8" s="50"/>
      <c r="O8" s="50"/>
      <c r="P8" s="50"/>
      <c r="Q8" s="50"/>
      <c r="T8" s="54"/>
      <c r="U8" s="48"/>
    </row>
    <row r="9" spans="2:21" ht="18.75" customHeight="1" x14ac:dyDescent="0.25">
      <c r="C9" s="233"/>
      <c r="D9" s="51">
        <f>'Calculo TR SO2B CEMS'!A5</f>
        <v>43053.416666666664</v>
      </c>
      <c r="E9" s="158">
        <f>'Calculo TR SO2B CEMS'!B5</f>
        <v>185.4</v>
      </c>
      <c r="F9" s="133" t="str">
        <f>IF(ABS(E8-E9)&lt;K$4,"Estable"," ")</f>
        <v xml:space="preserve"> </v>
      </c>
      <c r="G9" s="56" t="str">
        <f>IF(ABS(E8-E9)&lt;K$5,"Estable"," ")</f>
        <v xml:space="preserve"> </v>
      </c>
      <c r="H9" s="56" t="str">
        <f t="shared" si="1"/>
        <v xml:space="preserve"> </v>
      </c>
      <c r="M9" s="50"/>
      <c r="N9" s="50"/>
      <c r="O9" s="50"/>
      <c r="P9" s="50"/>
      <c r="Q9" s="50"/>
      <c r="T9">
        <v>25</v>
      </c>
    </row>
    <row r="10" spans="2:21" ht="15.75" customHeight="1" x14ac:dyDescent="0.25">
      <c r="C10" s="231" t="s">
        <v>35</v>
      </c>
      <c r="D10" s="51">
        <f>'Calculo TR SO2B CEMS'!A6</f>
        <v>43053.417361111111</v>
      </c>
      <c r="E10" s="158">
        <f>'Calculo TR SO2B CEMS'!B6</f>
        <v>190.1</v>
      </c>
      <c r="F10" s="133" t="str">
        <f>IF(ABS(E9-E10)&lt;K$4,"Estable"," ")</f>
        <v>Estable</v>
      </c>
      <c r="G10" s="56" t="str">
        <f>IF(ABS(E9-E10)&lt;K$5,"Estable"," ")</f>
        <v>Estable</v>
      </c>
      <c r="H10" s="56" t="str">
        <f t="shared" ref="H10" si="2">IF(ABS(E9-E10)&lt;0.5,"Estable"," ")</f>
        <v xml:space="preserve"> </v>
      </c>
      <c r="M10" s="50"/>
      <c r="N10" s="50"/>
      <c r="O10" s="50"/>
      <c r="P10" s="50"/>
      <c r="Q10" s="50"/>
    </row>
    <row r="11" spans="2:21" x14ac:dyDescent="0.25">
      <c r="C11" s="232"/>
      <c r="D11" s="51">
        <f>'Calculo TR SO2B CEMS'!A7</f>
        <v>43053.41805555555</v>
      </c>
      <c r="E11" s="158">
        <f>'Calculo TR SO2B CEMS'!B7</f>
        <v>193</v>
      </c>
      <c r="F11" s="224" t="s">
        <v>34</v>
      </c>
      <c r="G11" s="225"/>
      <c r="H11" s="226"/>
      <c r="M11" s="50"/>
      <c r="N11" s="50"/>
      <c r="O11" s="50"/>
      <c r="P11" s="50"/>
      <c r="Q11" s="50"/>
    </row>
    <row r="12" spans="2:21" ht="17.25" customHeight="1" x14ac:dyDescent="0.25">
      <c r="C12" s="232"/>
      <c r="D12" s="51">
        <f>'Calculo TR SO2B CEMS'!A8</f>
        <v>43053.418749999997</v>
      </c>
      <c r="E12" s="158">
        <f>'Calculo TR SO2B CEMS'!B8</f>
        <v>129.6</v>
      </c>
      <c r="F12" s="133" t="str">
        <f>IF(ABS(E11-E12)&lt;K$4,"Estable"," ")</f>
        <v xml:space="preserve"> </v>
      </c>
      <c r="G12" s="56" t="str">
        <f>IF(ABS(E11-E12)&lt;L$5,"Estable"," ")</f>
        <v xml:space="preserve"> </v>
      </c>
      <c r="H12" s="56" t="str">
        <f t="shared" ref="H12:H16" si="3">IF(ABS(E11-E12)&lt;0.5,"Estable"," ")</f>
        <v xml:space="preserve"> </v>
      </c>
      <c r="M12" s="50"/>
      <c r="N12" s="50"/>
      <c r="O12" s="50"/>
      <c r="P12" s="50"/>
      <c r="Q12" s="50"/>
    </row>
    <row r="13" spans="2:21" ht="16.5" customHeight="1" x14ac:dyDescent="0.25">
      <c r="B13" s="54"/>
      <c r="C13" s="232"/>
      <c r="D13" s="51">
        <f>'Calculo TR SO2B CEMS'!A9</f>
        <v>43053.419444444444</v>
      </c>
      <c r="E13" s="158">
        <f>'Calculo TR SO2B CEMS'!B9</f>
        <v>14.1</v>
      </c>
      <c r="F13" s="133" t="str">
        <f t="shared" ref="F12:F16" si="4">IF(ABS(E12-E13)&lt;K$4,"Estable"," ")</f>
        <v xml:space="preserve"> </v>
      </c>
      <c r="G13" s="56" t="str">
        <f t="shared" ref="G12:G16" si="5">IF(ABS(E12-E13)&lt;L$5,"Estable"," ")</f>
        <v xml:space="preserve"> </v>
      </c>
      <c r="H13" s="56" t="str">
        <f t="shared" si="3"/>
        <v xml:space="preserve"> </v>
      </c>
      <c r="M13" s="50"/>
      <c r="N13" s="50"/>
      <c r="O13" s="50"/>
      <c r="P13" s="50"/>
      <c r="Q13" s="50"/>
    </row>
    <row r="14" spans="2:21" ht="19.5" customHeight="1" x14ac:dyDescent="0.25">
      <c r="C14" s="232"/>
      <c r="D14" s="51">
        <f>'Calculo TR SO2B CEMS'!A10</f>
        <v>43053.420138888883</v>
      </c>
      <c r="E14" s="158">
        <f>'Calculo TR SO2B CEMS'!B10</f>
        <v>3.4</v>
      </c>
      <c r="F14" s="133" t="str">
        <f t="shared" si="4"/>
        <v xml:space="preserve"> </v>
      </c>
      <c r="G14" s="56" t="str">
        <f t="shared" si="5"/>
        <v xml:space="preserve"> </v>
      </c>
      <c r="H14" s="56" t="str">
        <f t="shared" si="3"/>
        <v xml:space="preserve"> </v>
      </c>
      <c r="K14" s="50"/>
      <c r="L14" s="50"/>
      <c r="M14" s="50"/>
      <c r="N14" s="50"/>
      <c r="O14" s="50"/>
      <c r="P14" s="50"/>
      <c r="Q14" s="50"/>
    </row>
    <row r="15" spans="2:21" ht="18.75" customHeight="1" x14ac:dyDescent="0.25">
      <c r="C15" s="232"/>
      <c r="D15" s="51">
        <f>'Calculo TR SO2B CEMS'!A11</f>
        <v>43053.42083333333</v>
      </c>
      <c r="E15" s="158">
        <f>'Calculo TR SO2B CEMS'!B11</f>
        <v>0.9</v>
      </c>
      <c r="F15" s="133" t="str">
        <f t="shared" si="4"/>
        <v>Estable</v>
      </c>
      <c r="G15" s="56" t="str">
        <f t="shared" si="5"/>
        <v>Estable</v>
      </c>
      <c r="H15" s="56" t="str">
        <f t="shared" si="3"/>
        <v xml:space="preserve"> </v>
      </c>
      <c r="K15" s="50"/>
      <c r="L15" s="50"/>
      <c r="M15" s="50"/>
      <c r="N15" s="50"/>
      <c r="O15" s="50"/>
      <c r="P15" s="50"/>
      <c r="Q15" s="50"/>
    </row>
    <row r="16" spans="2:21" ht="18.75" customHeight="1" x14ac:dyDescent="0.25">
      <c r="C16" s="233"/>
      <c r="D16" s="51">
        <f>'Calculo TR SO2B CEMS'!A12</f>
        <v>43053.421527777777</v>
      </c>
      <c r="E16" s="158">
        <f>'Calculo TR SO2B CEMS'!B12</f>
        <v>4.3</v>
      </c>
      <c r="F16" s="133" t="str">
        <f t="shared" si="4"/>
        <v>Estable</v>
      </c>
      <c r="G16" s="56" t="str">
        <f t="shared" si="5"/>
        <v>Estable</v>
      </c>
      <c r="H16" s="56" t="str">
        <f t="shared" si="3"/>
        <v xml:space="preserve"> </v>
      </c>
      <c r="K16" s="50"/>
      <c r="L16" s="50"/>
      <c r="M16" s="50"/>
      <c r="N16" s="50"/>
      <c r="O16" s="50"/>
      <c r="P16" s="50"/>
      <c r="Q16" s="50"/>
    </row>
    <row r="17" spans="3:17" x14ac:dyDescent="0.25">
      <c r="G17" s="134"/>
      <c r="H17" s="53"/>
      <c r="J17" s="53"/>
      <c r="K17" s="53"/>
      <c r="L17" s="53"/>
      <c r="M17" s="53"/>
      <c r="N17" s="53"/>
      <c r="O17" s="53"/>
      <c r="P17" s="53"/>
      <c r="Q17" s="53"/>
    </row>
    <row r="18" spans="3:17" x14ac:dyDescent="0.25">
      <c r="G18" s="134"/>
      <c r="H18" s="50"/>
      <c r="J18" s="50"/>
      <c r="K18" s="50"/>
      <c r="L18" s="50"/>
      <c r="M18" s="50"/>
      <c r="N18" s="50"/>
      <c r="O18" s="50"/>
      <c r="P18" s="50"/>
      <c r="Q18" s="50"/>
    </row>
    <row r="19" spans="3:17" x14ac:dyDescent="0.25">
      <c r="G19" s="134"/>
      <c r="H19" s="50"/>
      <c r="J19" s="50"/>
      <c r="K19" s="50"/>
      <c r="L19" s="50"/>
      <c r="M19" s="50"/>
      <c r="N19" s="50"/>
      <c r="O19" s="50"/>
      <c r="P19" s="50"/>
      <c r="Q19" s="50"/>
    </row>
    <row r="20" spans="3:17" x14ac:dyDescent="0.25">
      <c r="G20" s="134"/>
      <c r="H20" s="50"/>
      <c r="J20" s="50"/>
      <c r="K20" s="50"/>
      <c r="L20" s="50"/>
      <c r="M20" s="50"/>
      <c r="N20" s="50"/>
      <c r="O20" s="50"/>
      <c r="P20" s="50"/>
      <c r="Q20" s="50"/>
    </row>
    <row r="22" spans="3:17" x14ac:dyDescent="0.25">
      <c r="C22" s="134" t="s">
        <v>42</v>
      </c>
      <c r="G22" s="134"/>
      <c r="H22" s="134"/>
    </row>
    <row r="23" spans="3:17" ht="30" customHeight="1" x14ac:dyDescent="0.25">
      <c r="C23" s="137" t="s">
        <v>30</v>
      </c>
      <c r="D23" s="137" t="s">
        <v>31</v>
      </c>
      <c r="E23" s="137" t="s">
        <v>9</v>
      </c>
      <c r="F23" s="138" t="s">
        <v>36</v>
      </c>
      <c r="G23" s="139"/>
      <c r="H23" s="140"/>
      <c r="J23" s="56"/>
      <c r="K23" s="56" t="s">
        <v>33</v>
      </c>
      <c r="L23" s="56" t="s">
        <v>38</v>
      </c>
    </row>
    <row r="24" spans="3:17" ht="30" x14ac:dyDescent="0.25">
      <c r="C24" s="137"/>
      <c r="D24" s="137" t="s">
        <v>32</v>
      </c>
      <c r="E24" s="137" t="s">
        <v>21</v>
      </c>
      <c r="F24" s="61">
        <v>0.02</v>
      </c>
      <c r="G24" s="61">
        <v>0.06</v>
      </c>
      <c r="H24" s="137" t="s">
        <v>131</v>
      </c>
      <c r="J24" s="58" t="s">
        <v>37</v>
      </c>
      <c r="K24" s="59">
        <f>AVERAGE(E25:E30)</f>
        <v>18.733333333333331</v>
      </c>
      <c r="L24" s="59">
        <f>AVERAGE(E32:E37)</f>
        <v>32.4</v>
      </c>
      <c r="N24" s="53"/>
      <c r="O24" s="53"/>
      <c r="P24" s="53"/>
    </row>
    <row r="25" spans="3:17" ht="15" customHeight="1" x14ac:dyDescent="0.25">
      <c r="C25" s="231" t="s">
        <v>33</v>
      </c>
      <c r="D25" s="51">
        <v>0.44375000000000003</v>
      </c>
      <c r="E25" s="52">
        <f>'Datos cems'!E65</f>
        <v>16.3</v>
      </c>
      <c r="F25" s="133"/>
      <c r="G25" s="56"/>
      <c r="H25" s="56"/>
      <c r="J25" s="57">
        <v>0.02</v>
      </c>
      <c r="K25" s="169">
        <f>0.02*K28</f>
        <v>6</v>
      </c>
      <c r="L25" s="170"/>
      <c r="M25" s="135" t="s">
        <v>39</v>
      </c>
      <c r="N25" s="136"/>
      <c r="P25" s="53"/>
    </row>
    <row r="26" spans="3:17" ht="15" customHeight="1" x14ac:dyDescent="0.25">
      <c r="C26" s="232"/>
      <c r="D26" s="51">
        <f>'Calculo TR NO CEMS'!A32</f>
        <v>43053.444444444438</v>
      </c>
      <c r="E26" s="52">
        <f>'Calculo TR NO CEMS'!B32</f>
        <v>16.8</v>
      </c>
      <c r="F26" s="133" t="str">
        <f>IF(ABS(E25-E26)&lt;K$25,"Estable"," ")</f>
        <v>Estable</v>
      </c>
      <c r="G26" s="56" t="str">
        <f>IF(ABS(E25-E26)&lt;K$26,"Estable"," ")</f>
        <v>Estable</v>
      </c>
      <c r="H26" s="56" t="str">
        <f>IF(ABS(E25-E26)&lt;0.5,"Estable"," ")</f>
        <v xml:space="preserve"> </v>
      </c>
      <c r="J26" s="57">
        <v>0.06</v>
      </c>
      <c r="K26" s="59">
        <f>0.06*K24</f>
        <v>1.1239999999999999</v>
      </c>
      <c r="L26" s="59">
        <f>0.06*L24</f>
        <v>1.944</v>
      </c>
      <c r="M26" s="135" t="s">
        <v>40</v>
      </c>
      <c r="N26" s="136"/>
      <c r="O26" s="136"/>
    </row>
    <row r="27" spans="3:17" x14ac:dyDescent="0.25">
      <c r="C27" s="232"/>
      <c r="D27" s="51">
        <f>'Calculo TR NO CEMS'!A33</f>
        <v>43053.445138888885</v>
      </c>
      <c r="E27" s="52">
        <f>'Calculo TR NO CEMS'!B33</f>
        <v>18.7</v>
      </c>
      <c r="F27" s="133" t="str">
        <f t="shared" ref="F27:F28" si="6">IF(ABS(E26-E27)&lt;K$25,"Estable"," ")</f>
        <v>Estable</v>
      </c>
      <c r="G27" s="56" t="str">
        <f t="shared" ref="G27:G29" si="7">IF(ABS(E26-E27)&lt;K$26,"Estable"," ")</f>
        <v xml:space="preserve"> </v>
      </c>
      <c r="H27" s="56" t="str">
        <f t="shared" ref="H27:H29" si="8">IF(ABS(E26-E27)&lt;0.5,"Estable"," ")</f>
        <v xml:space="preserve"> </v>
      </c>
      <c r="N27" s="53"/>
      <c r="O27" s="50"/>
      <c r="P27" s="50"/>
    </row>
    <row r="28" spans="3:17" ht="30" x14ac:dyDescent="0.25">
      <c r="C28" s="232"/>
      <c r="D28" s="51">
        <f>'Calculo TR NO CEMS'!A34</f>
        <v>43053.445833333331</v>
      </c>
      <c r="E28" s="52">
        <f>'Calculo TR NO CEMS'!B34</f>
        <v>19.899999999999999</v>
      </c>
      <c r="F28" s="133" t="str">
        <f t="shared" si="6"/>
        <v>Estable</v>
      </c>
      <c r="G28" s="56" t="str">
        <f t="shared" si="7"/>
        <v xml:space="preserve"> </v>
      </c>
      <c r="H28" s="56" t="str">
        <f t="shared" si="8"/>
        <v xml:space="preserve"> </v>
      </c>
      <c r="J28" s="157" t="s">
        <v>134</v>
      </c>
      <c r="K28" s="157">
        <v>300</v>
      </c>
    </row>
    <row r="29" spans="3:17" x14ac:dyDescent="0.25">
      <c r="C29" s="233"/>
      <c r="D29" s="51">
        <f>'Calculo TR NO CEMS'!A35</f>
        <v>43053.446527777771</v>
      </c>
      <c r="E29" s="52">
        <f>'Calculo TR NO CEMS'!B35</f>
        <v>20.2</v>
      </c>
      <c r="F29" s="133" t="str">
        <f>IF(ABS(E28-E29)&lt;K$25,"Estable"," ")</f>
        <v>Estable</v>
      </c>
      <c r="G29" s="56" t="str">
        <f t="shared" si="7"/>
        <v>Estable</v>
      </c>
      <c r="H29" s="56" t="str">
        <f t="shared" si="8"/>
        <v>Estable</v>
      </c>
    </row>
    <row r="30" spans="3:17" ht="15" customHeight="1" x14ac:dyDescent="0.25">
      <c r="C30" s="231" t="s">
        <v>135</v>
      </c>
      <c r="D30" s="51">
        <f>'Calculo TR NO CEMS'!A36</f>
        <v>43053.447222222218</v>
      </c>
      <c r="E30" s="52">
        <f>'Calculo TR NO CEMS'!B36</f>
        <v>20.5</v>
      </c>
      <c r="F30" s="224" t="s">
        <v>34</v>
      </c>
      <c r="G30" s="225"/>
      <c r="H30" s="226"/>
    </row>
    <row r="31" spans="3:17" x14ac:dyDescent="0.25">
      <c r="C31" s="232"/>
      <c r="D31" s="51">
        <f>'Calculo TR NO CEMS'!A37</f>
        <v>43053.447916666664</v>
      </c>
      <c r="E31" s="52">
        <f>'Calculo TR NO CEMS'!B37</f>
        <v>26.5</v>
      </c>
      <c r="F31" s="133" t="str">
        <f>IF(ABS(E30-E31)&lt;K$25,"Estable"," ")</f>
        <v xml:space="preserve"> </v>
      </c>
      <c r="G31" s="56" t="str">
        <f>IF(ABS(E30-E31)&lt;L$26,"Estable"," ")</f>
        <v xml:space="preserve"> </v>
      </c>
      <c r="H31" s="56" t="str">
        <f t="shared" ref="H31:H37" si="9">IF(ABS(E30-E31)&lt;0.5,"Estable"," ")</f>
        <v xml:space="preserve"> </v>
      </c>
    </row>
    <row r="32" spans="3:17" x14ac:dyDescent="0.25">
      <c r="C32" s="232"/>
      <c r="D32" s="51">
        <f>'Calculo TR NO CEMS'!A38</f>
        <v>43053.448611111111</v>
      </c>
      <c r="E32" s="52">
        <f>'Calculo TR NO CEMS'!B38</f>
        <v>36.200000000000003</v>
      </c>
      <c r="F32" s="133" t="str">
        <f t="shared" ref="F32:F37" si="10">IF(ABS(E31-E32)&lt;K$25,"Estable"," ")</f>
        <v xml:space="preserve"> </v>
      </c>
      <c r="G32" s="56" t="str">
        <f t="shared" ref="G32:G37" si="11">IF(ABS(E31-E32)&lt;L$26,"Estable"," ")</f>
        <v xml:space="preserve"> </v>
      </c>
      <c r="H32" s="56" t="str">
        <f t="shared" si="9"/>
        <v xml:space="preserve"> </v>
      </c>
    </row>
    <row r="33" spans="3:8" x14ac:dyDescent="0.25">
      <c r="C33" s="232"/>
      <c r="D33" s="51">
        <f>'Calculo TR NO CEMS'!A39</f>
        <v>43053.44930555555</v>
      </c>
      <c r="E33" s="52">
        <f>'Calculo TR NO CEMS'!B39</f>
        <v>33.5</v>
      </c>
      <c r="F33" s="133" t="str">
        <f t="shared" si="10"/>
        <v>Estable</v>
      </c>
      <c r="G33" s="56" t="str">
        <f t="shared" si="11"/>
        <v xml:space="preserve"> </v>
      </c>
      <c r="H33" s="56" t="str">
        <f t="shared" si="9"/>
        <v xml:space="preserve"> </v>
      </c>
    </row>
    <row r="34" spans="3:8" x14ac:dyDescent="0.25">
      <c r="C34" s="232"/>
      <c r="D34" s="51">
        <f>'Calculo TR NO CEMS'!A40</f>
        <v>43053.45</v>
      </c>
      <c r="E34" s="52">
        <f>'Calculo TR NO CEMS'!B40</f>
        <v>32.6</v>
      </c>
      <c r="F34" s="133" t="str">
        <f t="shared" si="10"/>
        <v>Estable</v>
      </c>
      <c r="G34" s="56" t="str">
        <f t="shared" si="11"/>
        <v>Estable</v>
      </c>
      <c r="H34" s="56" t="str">
        <f t="shared" si="9"/>
        <v xml:space="preserve"> </v>
      </c>
    </row>
    <row r="35" spans="3:8" x14ac:dyDescent="0.25">
      <c r="C35" s="232"/>
      <c r="D35" s="51">
        <f>'Calculo TR NO CEMS'!A41</f>
        <v>43053.450694444444</v>
      </c>
      <c r="E35" s="52">
        <f>'Calculo TR NO CEMS'!B41</f>
        <v>32.299999999999997</v>
      </c>
      <c r="F35" s="133" t="str">
        <f t="shared" si="10"/>
        <v>Estable</v>
      </c>
      <c r="G35" s="56" t="str">
        <f t="shared" si="11"/>
        <v>Estable</v>
      </c>
      <c r="H35" s="56" t="str">
        <f t="shared" si="9"/>
        <v>Estable</v>
      </c>
    </row>
    <row r="36" spans="3:8" x14ac:dyDescent="0.25">
      <c r="C36" s="232"/>
      <c r="D36" s="51">
        <f>'Calculo TR NO CEMS'!A42</f>
        <v>43053.451388888883</v>
      </c>
      <c r="E36" s="52">
        <f>'Calculo TR NO CEMS'!B42</f>
        <v>32.1</v>
      </c>
      <c r="F36" s="133" t="str">
        <f t="shared" si="10"/>
        <v>Estable</v>
      </c>
      <c r="G36" s="56" t="str">
        <f t="shared" si="11"/>
        <v>Estable</v>
      </c>
      <c r="H36" s="56" t="str">
        <f t="shared" si="9"/>
        <v>Estable</v>
      </c>
    </row>
    <row r="37" spans="3:8" x14ac:dyDescent="0.25">
      <c r="C37" s="233"/>
      <c r="D37" s="51">
        <f>'Calculo TR NO CEMS'!A43</f>
        <v>43053.45208333333</v>
      </c>
      <c r="E37" s="52">
        <f>'Calculo TR NO CEMS'!B43</f>
        <v>27.7</v>
      </c>
      <c r="F37" s="133" t="str">
        <f t="shared" si="10"/>
        <v>Estable</v>
      </c>
      <c r="G37" s="56" t="str">
        <f t="shared" si="11"/>
        <v xml:space="preserve"> </v>
      </c>
      <c r="H37" s="56" t="str">
        <f t="shared" si="9"/>
        <v xml:space="preserve"> </v>
      </c>
    </row>
    <row r="38" spans="3:8" x14ac:dyDescent="0.25">
      <c r="D38" s="51"/>
    </row>
  </sheetData>
  <mergeCells count="10">
    <mergeCell ref="F3:H3"/>
    <mergeCell ref="F11:H11"/>
    <mergeCell ref="M4:O4"/>
    <mergeCell ref="M5:O5"/>
    <mergeCell ref="K4:L4"/>
    <mergeCell ref="F30:H30"/>
    <mergeCell ref="C30:C37"/>
    <mergeCell ref="C25:C29"/>
    <mergeCell ref="C10:C16"/>
    <mergeCell ref="C5:C9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D7CBD-28EC-4375-B5FD-935B3C552A10}">
  <dimension ref="A1:P64"/>
  <sheetViews>
    <sheetView topLeftCell="A37" zoomScaleNormal="100" workbookViewId="0">
      <selection activeCell="L44" sqref="L44"/>
    </sheetView>
  </sheetViews>
  <sheetFormatPr baseColWidth="10" defaultRowHeight="15" x14ac:dyDescent="0.25"/>
  <cols>
    <col min="1" max="1" width="18.140625" customWidth="1"/>
    <col min="2" max="2" width="18" customWidth="1"/>
    <col min="3" max="3" width="26" style="33" bestFit="1" customWidth="1"/>
    <col min="5" max="5" width="13.85546875" customWidth="1"/>
    <col min="6" max="6" width="14.5703125" customWidth="1"/>
    <col min="8" max="8" width="11.42578125" customWidth="1"/>
  </cols>
  <sheetData>
    <row r="1" spans="1:16" x14ac:dyDescent="0.25">
      <c r="A1" s="7" t="s">
        <v>4</v>
      </c>
      <c r="B1" s="7" t="s">
        <v>2</v>
      </c>
      <c r="C1" s="31"/>
      <c r="E1" s="80"/>
      <c r="F1" s="80"/>
    </row>
    <row r="2" spans="1:16" x14ac:dyDescent="0.25">
      <c r="A2" s="9" t="s">
        <v>20</v>
      </c>
      <c r="B2" s="9" t="s">
        <v>6</v>
      </c>
      <c r="C2" s="31"/>
      <c r="E2" s="80"/>
      <c r="F2" s="80"/>
    </row>
    <row r="3" spans="1:16" ht="15.75" thickBot="1" x14ac:dyDescent="0.3">
      <c r="A3" s="11"/>
      <c r="B3" s="11" t="s">
        <v>114</v>
      </c>
      <c r="C3" s="31"/>
      <c r="E3" s="80"/>
      <c r="F3" s="80" t="s">
        <v>28</v>
      </c>
    </row>
    <row r="4" spans="1:16" ht="18.75" thickBot="1" x14ac:dyDescent="0.4">
      <c r="A4" s="17">
        <f>'Planilla O2 MR'!B16</f>
        <v>43053.479166666664</v>
      </c>
      <c r="B4" s="30">
        <f>+'Planilla O2 MR'!C16</f>
        <v>13.72</v>
      </c>
      <c r="C4" s="34" t="str">
        <f>+'Planilla O2 MR'!D16</f>
        <v>VEEC</v>
      </c>
      <c r="E4" s="208" t="s">
        <v>103</v>
      </c>
      <c r="F4" s="209"/>
      <c r="G4" s="209"/>
      <c r="H4" s="209"/>
      <c r="I4" s="209"/>
      <c r="J4" s="204"/>
    </row>
    <row r="5" spans="1:16" x14ac:dyDescent="0.25">
      <c r="A5" s="17">
        <f>'Planilla O2 MR'!B17</f>
        <v>43053.479861111111</v>
      </c>
      <c r="B5" s="30">
        <f>+'Planilla O2 MR'!C17</f>
        <v>13.72</v>
      </c>
      <c r="C5" s="34" t="str">
        <f>+'Planilla O2 MR'!D17</f>
        <v>VEEC</v>
      </c>
      <c r="E5" s="216" t="s">
        <v>11</v>
      </c>
      <c r="F5" s="217"/>
      <c r="G5" s="218"/>
      <c r="H5" s="16">
        <f>B6</f>
        <v>13.72</v>
      </c>
      <c r="I5" s="219" t="s">
        <v>116</v>
      </c>
      <c r="J5" s="220"/>
    </row>
    <row r="6" spans="1:16" x14ac:dyDescent="0.25">
      <c r="A6" s="17">
        <f>'Planilla O2 MR'!B18</f>
        <v>43053.480555555558</v>
      </c>
      <c r="B6" s="30">
        <f>+'Planilla O2 MR'!C18</f>
        <v>13.72</v>
      </c>
      <c r="C6" s="34" t="str">
        <f>+'Planilla O2 MR'!D18</f>
        <v>VEEC</v>
      </c>
      <c r="E6" s="212" t="s">
        <v>13</v>
      </c>
      <c r="F6" s="185"/>
      <c r="G6" s="185"/>
      <c r="H6" s="13">
        <f>B12</f>
        <v>0.214</v>
      </c>
      <c r="I6" s="199" t="s">
        <v>116</v>
      </c>
      <c r="J6" s="200"/>
    </row>
    <row r="7" spans="1:16" x14ac:dyDescent="0.25">
      <c r="A7" s="110">
        <f>'Planilla O2 MR'!B19</f>
        <v>43053.481249999997</v>
      </c>
      <c r="B7" s="111">
        <f>+'Planilla O2 MR'!C19</f>
        <v>13.71</v>
      </c>
      <c r="C7" s="112" t="str">
        <f>+'Planilla O2 MR'!D19</f>
        <v>Inicio Inyección</v>
      </c>
      <c r="E7" s="212" t="s">
        <v>14</v>
      </c>
      <c r="F7" s="185"/>
      <c r="G7" s="185"/>
      <c r="H7" s="13">
        <f>ABS(H6-H5)</f>
        <v>13.506</v>
      </c>
      <c r="I7" s="199" t="s">
        <v>116</v>
      </c>
      <c r="J7" s="200"/>
    </row>
    <row r="8" spans="1:16" x14ac:dyDescent="0.25">
      <c r="A8" s="113">
        <f>'Planilla O2 MR'!B20</f>
        <v>43053.481944444444</v>
      </c>
      <c r="B8" s="114">
        <f>+'Planilla O2 MR'!C20</f>
        <v>10.06</v>
      </c>
      <c r="C8" s="34">
        <f>+'Planilla O2 MR'!D20</f>
        <v>0</v>
      </c>
      <c r="E8" s="212" t="s">
        <v>12</v>
      </c>
      <c r="F8" s="185"/>
      <c r="G8" s="185"/>
      <c r="H8" s="13">
        <f>0.95*H7</f>
        <v>12.8307</v>
      </c>
      <c r="I8" s="199" t="s">
        <v>116</v>
      </c>
      <c r="J8" s="200"/>
      <c r="N8">
        <v>4</v>
      </c>
    </row>
    <row r="9" spans="1:16" ht="15.75" thickBot="1" x14ac:dyDescent="0.3">
      <c r="A9" s="113">
        <f>'Planilla O2 MR'!B21</f>
        <v>43053.482638888891</v>
      </c>
      <c r="B9" s="114">
        <f>+'Planilla O2 MR'!C21</f>
        <v>3.536</v>
      </c>
      <c r="C9" s="34">
        <f>+'Planilla O2 MR'!D21</f>
        <v>0</v>
      </c>
      <c r="E9" s="213" t="s">
        <v>15</v>
      </c>
      <c r="F9" s="214"/>
      <c r="G9" s="214"/>
      <c r="H9" s="19">
        <f>H5-H8</f>
        <v>0.88930000000000042</v>
      </c>
      <c r="I9" s="201" t="s">
        <v>116</v>
      </c>
      <c r="J9" s="202"/>
    </row>
    <row r="10" spans="1:16" ht="15.75" thickBot="1" x14ac:dyDescent="0.3">
      <c r="A10" s="17">
        <f>'Planilla O2 MR'!B22</f>
        <v>43053.48333333333</v>
      </c>
      <c r="B10" s="30">
        <f>+'Planilla O2 MR'!C22</f>
        <v>1.1759999999999999</v>
      </c>
      <c r="C10" s="34">
        <f>+'Planilla O2 MR'!D22</f>
        <v>0</v>
      </c>
      <c r="E10" s="208" t="s">
        <v>23</v>
      </c>
      <c r="F10" s="209"/>
      <c r="G10" s="215"/>
      <c r="H10" s="22">
        <f>A11-A7</f>
        <v>2.7777777795563452E-3</v>
      </c>
      <c r="I10" s="203" t="s">
        <v>17</v>
      </c>
      <c r="J10" s="204"/>
      <c r="K10" s="206" t="s">
        <v>29</v>
      </c>
      <c r="L10" s="207"/>
      <c r="M10" s="207"/>
      <c r="N10" s="207"/>
      <c r="O10" s="207"/>
      <c r="P10" s="207"/>
    </row>
    <row r="11" spans="1:16" x14ac:dyDescent="0.25">
      <c r="A11" s="17">
        <f>'Planilla O2 MR'!B23</f>
        <v>43053.484027777777</v>
      </c>
      <c r="B11" s="30">
        <f>+'Planilla O2 MR'!C23</f>
        <v>0.63800000000000001</v>
      </c>
      <c r="C11" s="34">
        <f>+'Planilla O2 MR'!D23</f>
        <v>0</v>
      </c>
    </row>
    <row r="12" spans="1:16" x14ac:dyDescent="0.25">
      <c r="A12" s="17">
        <f>'Planilla O2 MR'!B24</f>
        <v>43053.484722222223</v>
      </c>
      <c r="B12" s="30">
        <f>+'Planilla O2 MR'!C24</f>
        <v>0.214</v>
      </c>
      <c r="C12" s="34">
        <f>+'Planilla O2 MR'!D24</f>
        <v>0</v>
      </c>
    </row>
    <row r="13" spans="1:16" x14ac:dyDescent="0.25">
      <c r="A13" s="17">
        <f>'Planilla O2 MR'!B25</f>
        <v>43053.485416666663</v>
      </c>
      <c r="B13" s="30">
        <f>+'Planilla O2 MR'!C25</f>
        <v>5.6230000000000002</v>
      </c>
      <c r="C13" s="34">
        <f>+'Planilla O2 MR'!D25</f>
        <v>0</v>
      </c>
    </row>
    <row r="14" spans="1:16" x14ac:dyDescent="0.25">
      <c r="A14" s="17">
        <f>'Planilla O2 MR'!B26</f>
        <v>43053.486111111109</v>
      </c>
      <c r="B14" s="30">
        <f>+'Planilla O2 MR'!C26</f>
        <v>13.58</v>
      </c>
      <c r="C14" s="34" t="str">
        <f>+'Planilla O2 MR'!D26</f>
        <v>VEEC</v>
      </c>
    </row>
    <row r="15" spans="1:16" x14ac:dyDescent="0.25">
      <c r="A15" s="17">
        <f>'Planilla O2 MR'!B27</f>
        <v>43053.486805555556</v>
      </c>
      <c r="B15" s="30">
        <f>+'Planilla O2 MR'!C27</f>
        <v>13.66</v>
      </c>
      <c r="C15" s="34" t="str">
        <f>+'Planilla O2 MR'!D27</f>
        <v>VEEC</v>
      </c>
      <c r="E15" s="1"/>
      <c r="F15" s="1"/>
      <c r="G15" s="1"/>
      <c r="H15" s="1"/>
      <c r="I15" s="1"/>
      <c r="J15" s="1"/>
    </row>
    <row r="16" spans="1:16" x14ac:dyDescent="0.25">
      <c r="A16" s="17">
        <f>'Planilla O2 MR'!B28</f>
        <v>43053.487499999996</v>
      </c>
      <c r="B16" s="30">
        <f>+'Planilla O2 MR'!C28</f>
        <v>13.67</v>
      </c>
      <c r="C16" s="34" t="str">
        <f>+'Planilla O2 MR'!D28</f>
        <v>VEEC</v>
      </c>
      <c r="E16" s="205"/>
      <c r="F16" s="205"/>
      <c r="G16" s="205"/>
      <c r="H16" s="18"/>
      <c r="I16" s="205"/>
      <c r="J16" s="205"/>
    </row>
    <row r="17" spans="1:13" x14ac:dyDescent="0.25">
      <c r="A17" s="17">
        <f>'Planilla O2 MR'!B29</f>
        <v>0</v>
      </c>
      <c r="B17" s="30">
        <f>+'Planilla O2 MR'!C29</f>
        <v>0</v>
      </c>
      <c r="C17" s="34">
        <f>+'Planilla O2 MR'!D29</f>
        <v>0</v>
      </c>
      <c r="F17" s="17"/>
    </row>
    <row r="18" spans="1:13" x14ac:dyDescent="0.25">
      <c r="A18" s="17">
        <f>'Planilla O2 MR'!B30</f>
        <v>0</v>
      </c>
      <c r="B18" s="30">
        <f>+'Planilla O2 MR'!C30</f>
        <v>0</v>
      </c>
      <c r="C18" s="34">
        <f>+'Planilla O2 MR'!D30</f>
        <v>0</v>
      </c>
    </row>
    <row r="19" spans="1:13" x14ac:dyDescent="0.25">
      <c r="A19" s="17">
        <f>'Planilla O2 MR'!B31</f>
        <v>0</v>
      </c>
      <c r="B19" s="30">
        <f>+'Planilla O2 MR'!C31</f>
        <v>0</v>
      </c>
      <c r="C19" s="34">
        <f>+'Planilla O2 MR'!D31</f>
        <v>0</v>
      </c>
    </row>
    <row r="20" spans="1:13" x14ac:dyDescent="0.25">
      <c r="A20" s="17">
        <f>'Planilla O2 MR'!B32</f>
        <v>0</v>
      </c>
      <c r="B20" s="30">
        <f>+'Planilla O2 MR'!C32</f>
        <v>0</v>
      </c>
      <c r="C20" s="34">
        <f>+'Planilla O2 MR'!D32</f>
        <v>0</v>
      </c>
      <c r="L20" s="49"/>
    </row>
    <row r="21" spans="1:13" x14ac:dyDescent="0.25">
      <c r="A21" s="17"/>
      <c r="B21" s="17"/>
      <c r="C21" s="34"/>
    </row>
    <row r="22" spans="1:13" x14ac:dyDescent="0.25">
      <c r="A22" s="17"/>
      <c r="B22" s="30"/>
      <c r="C22" s="30"/>
    </row>
    <row r="23" spans="1:13" x14ac:dyDescent="0.25">
      <c r="A23" s="17"/>
      <c r="B23" s="30"/>
      <c r="C23" s="30"/>
    </row>
    <row r="24" spans="1:13" x14ac:dyDescent="0.25">
      <c r="A24" s="17"/>
      <c r="B24" s="30"/>
      <c r="C24" s="30"/>
    </row>
    <row r="25" spans="1:13" x14ac:dyDescent="0.25">
      <c r="A25" s="17"/>
      <c r="B25" s="30"/>
      <c r="C25" s="30"/>
    </row>
    <row r="26" spans="1:13" x14ac:dyDescent="0.25">
      <c r="A26" s="34"/>
      <c r="B26" s="35"/>
      <c r="C26" s="35"/>
    </row>
    <row r="27" spans="1:13" x14ac:dyDescent="0.25">
      <c r="A27" s="25"/>
      <c r="B27" s="23"/>
      <c r="C27" s="32"/>
    </row>
    <row r="28" spans="1:13" ht="15.75" thickBot="1" x14ac:dyDescent="0.3">
      <c r="E28" s="82"/>
      <c r="F28" s="82"/>
    </row>
    <row r="29" spans="1:13" x14ac:dyDescent="0.25">
      <c r="A29" s="7" t="s">
        <v>4</v>
      </c>
      <c r="B29" s="8" t="s">
        <v>2</v>
      </c>
      <c r="C29" s="31"/>
      <c r="E29" s="80"/>
      <c r="F29" s="80"/>
    </row>
    <row r="30" spans="1:13" x14ac:dyDescent="0.25">
      <c r="A30" s="9" t="s">
        <v>20</v>
      </c>
      <c r="B30" s="10" t="s">
        <v>6</v>
      </c>
      <c r="C30" s="31"/>
      <c r="E30" s="80"/>
      <c r="F30" s="80"/>
    </row>
    <row r="31" spans="1:13" ht="15.75" thickBot="1" x14ac:dyDescent="0.3">
      <c r="A31" s="11"/>
      <c r="B31" s="12" t="s">
        <v>9</v>
      </c>
      <c r="C31" s="31"/>
      <c r="E31" s="80"/>
      <c r="F31" s="80"/>
    </row>
    <row r="32" spans="1:13" ht="18.75" thickBot="1" x14ac:dyDescent="0.4">
      <c r="A32" s="17">
        <f>'Planilla O2 MR'!G16</f>
        <v>43053.491666666669</v>
      </c>
      <c r="B32" s="30">
        <f>'Planilla O2 MR'!H16</f>
        <v>13.58</v>
      </c>
      <c r="C32" s="34" t="str">
        <f>'Planilla O2 MR'!I16</f>
        <v>VEEC</v>
      </c>
      <c r="E32" s="208" t="s">
        <v>103</v>
      </c>
      <c r="F32" s="209"/>
      <c r="G32" s="209"/>
      <c r="H32" s="209"/>
      <c r="I32" s="209"/>
      <c r="J32" s="204"/>
      <c r="L32" s="151">
        <f>B36</f>
        <v>22.09</v>
      </c>
      <c r="M32" s="152">
        <v>0.49444444444444446</v>
      </c>
    </row>
    <row r="33" spans="1:14" x14ac:dyDescent="0.25">
      <c r="A33" s="17">
        <f>'Planilla O2 MR'!G17</f>
        <v>43053.492361111108</v>
      </c>
      <c r="B33" s="30">
        <f>'Planilla O2 MR'!H17</f>
        <v>13.61</v>
      </c>
      <c r="C33" s="17" t="str">
        <f>'Planilla O2 MR'!I17</f>
        <v>VEEC</v>
      </c>
      <c r="E33" s="15"/>
      <c r="F33" s="85" t="s">
        <v>11</v>
      </c>
      <c r="G33" s="85"/>
      <c r="H33" s="46">
        <f>B33</f>
        <v>13.61</v>
      </c>
      <c r="I33" s="210" t="s">
        <v>116</v>
      </c>
      <c r="J33" s="211"/>
      <c r="L33" s="153">
        <f>H37</f>
        <v>22.463999999999999</v>
      </c>
      <c r="M33" s="154" t="s">
        <v>132</v>
      </c>
    </row>
    <row r="34" spans="1:14" x14ac:dyDescent="0.25">
      <c r="A34" s="17">
        <f>'Planilla O2 MR'!G18</f>
        <v>43053.493055555555</v>
      </c>
      <c r="B34" s="30">
        <f>'Planilla O2 MR'!H18</f>
        <v>13.59</v>
      </c>
      <c r="C34" s="17" t="str">
        <f>'Planilla O2 MR'!I18</f>
        <v>VEEC</v>
      </c>
      <c r="E34" s="14"/>
      <c r="F34" s="81" t="s">
        <v>13</v>
      </c>
      <c r="G34" s="81"/>
      <c r="H34" s="47">
        <f>B38</f>
        <v>22.93</v>
      </c>
      <c r="I34" s="199" t="s">
        <v>116</v>
      </c>
      <c r="J34" s="200"/>
      <c r="L34" s="151">
        <f>B37</f>
        <v>22.92</v>
      </c>
      <c r="M34" s="152">
        <v>0.49513888888888885</v>
      </c>
    </row>
    <row r="35" spans="1:14" x14ac:dyDescent="0.25">
      <c r="A35" s="110">
        <f>'Planilla O2 MR'!G19</f>
        <v>43053.493750000001</v>
      </c>
      <c r="B35" s="111">
        <f>'Planilla O2 MR'!H19</f>
        <v>13.44</v>
      </c>
      <c r="C35" s="110" t="str">
        <f>'Planilla O2 MR'!I19</f>
        <v>Inicio Inyección</v>
      </c>
      <c r="E35" s="14"/>
      <c r="F35" s="81" t="s">
        <v>14</v>
      </c>
      <c r="G35" s="81"/>
      <c r="H35" s="13">
        <f>(H34-H33)</f>
        <v>9.32</v>
      </c>
      <c r="I35" s="199" t="s">
        <v>116</v>
      </c>
      <c r="J35" s="200"/>
    </row>
    <row r="36" spans="1:14" x14ac:dyDescent="0.25">
      <c r="A36" s="17">
        <f>'Planilla O2 MR'!G20</f>
        <v>43053.494444444441</v>
      </c>
      <c r="B36" s="30">
        <f>'Planilla O2 MR'!H20</f>
        <v>22.09</v>
      </c>
      <c r="C36" s="17"/>
      <c r="E36" s="14"/>
      <c r="F36" s="81" t="s">
        <v>12</v>
      </c>
      <c r="G36" s="81"/>
      <c r="H36" s="13">
        <f>0.95*H35</f>
        <v>8.8539999999999992</v>
      </c>
      <c r="I36" s="199" t="s">
        <v>116</v>
      </c>
      <c r="J36" s="200"/>
      <c r="L36" s="155" t="s">
        <v>133</v>
      </c>
      <c r="M36" s="156">
        <f>FORECAST(L33,M32:M34,L32:L34)</f>
        <v>0.49475736278447119</v>
      </c>
      <c r="N36">
        <v>1</v>
      </c>
    </row>
    <row r="37" spans="1:14" ht="15.75" thickBot="1" x14ac:dyDescent="0.3">
      <c r="A37" s="17">
        <f>'Planilla O2 MR'!G21</f>
        <v>43053.495138888888</v>
      </c>
      <c r="B37" s="30">
        <f>'Planilla O2 MR'!H21</f>
        <v>22.92</v>
      </c>
      <c r="C37" s="17"/>
      <c r="E37" s="20"/>
      <c r="F37" s="83" t="s">
        <v>15</v>
      </c>
      <c r="G37" s="83"/>
      <c r="H37" s="19">
        <f>H36+H33</f>
        <v>22.463999999999999</v>
      </c>
      <c r="I37" s="201" t="s">
        <v>116</v>
      </c>
      <c r="J37" s="202"/>
    </row>
    <row r="38" spans="1:14" ht="15.75" thickBot="1" x14ac:dyDescent="0.3">
      <c r="A38" s="17">
        <f>'Planilla O2 MR'!G22</f>
        <v>43053.495833333334</v>
      </c>
      <c r="B38" s="30">
        <f>'Planilla O2 MR'!H22</f>
        <v>22.93</v>
      </c>
      <c r="C38" s="17"/>
      <c r="E38" s="21"/>
      <c r="F38" s="84" t="s">
        <v>24</v>
      </c>
      <c r="G38" s="84"/>
      <c r="H38" s="22">
        <f>(A37-A35)</f>
        <v>1.3888888861401938E-3</v>
      </c>
      <c r="I38" s="203" t="s">
        <v>17</v>
      </c>
      <c r="J38" s="204"/>
    </row>
    <row r="39" spans="1:14" x14ac:dyDescent="0.25">
      <c r="A39" s="17">
        <f>'Planilla O2 MR'!G23</f>
        <v>43053.496527777774</v>
      </c>
      <c r="B39" s="30">
        <f>'Planilla O2 MR'!H23</f>
        <v>22.72</v>
      </c>
      <c r="C39" s="17"/>
    </row>
    <row r="40" spans="1:14" x14ac:dyDescent="0.25">
      <c r="A40" s="17">
        <f>'Planilla O2 MR'!G24</f>
        <v>43053.49722222222</v>
      </c>
      <c r="B40" s="30">
        <f>'Planilla O2 MR'!H24</f>
        <v>14.34</v>
      </c>
      <c r="C40" s="17"/>
    </row>
    <row r="41" spans="1:14" x14ac:dyDescent="0.25">
      <c r="A41" s="17">
        <f>'Planilla O2 MR'!G25</f>
        <v>43053.497916666667</v>
      </c>
      <c r="B41" s="30">
        <f>'Planilla O2 MR'!H25</f>
        <v>13.7</v>
      </c>
      <c r="C41" s="17" t="str">
        <f>'Planilla O2 MR'!I25</f>
        <v>VEEC</v>
      </c>
    </row>
    <row r="42" spans="1:14" x14ac:dyDescent="0.25">
      <c r="A42" s="17">
        <f>'Planilla O2 MR'!G26</f>
        <v>43053.498611111107</v>
      </c>
      <c r="B42" s="30">
        <f>'Planilla O2 MR'!H26</f>
        <v>13.74</v>
      </c>
      <c r="C42" s="17" t="str">
        <f>'Planilla O2 MR'!I26</f>
        <v>VEEC</v>
      </c>
    </row>
    <row r="43" spans="1:14" x14ac:dyDescent="0.25">
      <c r="A43" s="17">
        <f>'Planilla O2 MR'!G27</f>
        <v>43053.499305555553</v>
      </c>
      <c r="B43" s="30">
        <f>'Planilla O2 MR'!H27</f>
        <v>13.69</v>
      </c>
      <c r="C43" s="17" t="str">
        <f>'Planilla O2 MR'!I27</f>
        <v>VEEC</v>
      </c>
    </row>
    <row r="44" spans="1:14" x14ac:dyDescent="0.25">
      <c r="A44" s="17">
        <f>'Planilla O2 MR'!G28</f>
        <v>43053.5</v>
      </c>
      <c r="B44" s="30">
        <f>'Planilla O2 MR'!H28</f>
        <v>13.74</v>
      </c>
      <c r="C44" s="17" t="str">
        <f>'Planilla O2 MR'!I28</f>
        <v>VEEC</v>
      </c>
    </row>
    <row r="45" spans="1:14" x14ac:dyDescent="0.25">
      <c r="A45" s="17"/>
      <c r="B45" s="30"/>
      <c r="C45" s="17"/>
    </row>
    <row r="46" spans="1:14" x14ac:dyDescent="0.25">
      <c r="A46" s="17"/>
      <c r="B46" s="30"/>
      <c r="C46" s="17"/>
      <c r="E46" s="1"/>
      <c r="F46" s="82"/>
      <c r="G46" s="82"/>
      <c r="H46" s="18"/>
      <c r="I46" s="205"/>
      <c r="J46" s="205"/>
    </row>
    <row r="47" spans="1:14" x14ac:dyDescent="0.25">
      <c r="A47" s="17"/>
      <c r="B47" s="30"/>
      <c r="C47" s="17"/>
    </row>
    <row r="48" spans="1:14" x14ac:dyDescent="0.25">
      <c r="A48" s="17"/>
      <c r="B48" s="30"/>
      <c r="C48" s="17"/>
    </row>
    <row r="49" spans="1:3" x14ac:dyDescent="0.25">
      <c r="A49" s="17"/>
      <c r="B49" s="17"/>
      <c r="C49" s="17"/>
    </row>
    <row r="50" spans="1:3" x14ac:dyDescent="0.25">
      <c r="A50" s="17"/>
      <c r="B50" s="17"/>
      <c r="C50" s="17"/>
    </row>
    <row r="51" spans="1:3" x14ac:dyDescent="0.25">
      <c r="A51" s="17"/>
      <c r="B51" s="17"/>
      <c r="C51" s="17"/>
    </row>
    <row r="52" spans="1:3" x14ac:dyDescent="0.25">
      <c r="A52" s="17"/>
      <c r="B52" s="17"/>
      <c r="C52" s="17"/>
    </row>
    <row r="53" spans="1:3" x14ac:dyDescent="0.25">
      <c r="A53" s="17"/>
      <c r="B53" s="17"/>
      <c r="C53" s="17"/>
    </row>
    <row r="54" spans="1:3" x14ac:dyDescent="0.25">
      <c r="A54" s="17"/>
      <c r="B54" s="30"/>
      <c r="C54" s="30"/>
    </row>
    <row r="55" spans="1:3" x14ac:dyDescent="0.25">
      <c r="A55" s="17"/>
      <c r="B55" s="30"/>
      <c r="C55" s="30"/>
    </row>
    <row r="56" spans="1:3" x14ac:dyDescent="0.25">
      <c r="A56" s="17"/>
      <c r="B56" s="30"/>
      <c r="C56" s="30"/>
    </row>
    <row r="57" spans="1:3" x14ac:dyDescent="0.25">
      <c r="A57" s="17"/>
      <c r="B57" s="30"/>
      <c r="C57" s="30"/>
    </row>
    <row r="58" spans="1:3" x14ac:dyDescent="0.25">
      <c r="A58" s="17"/>
      <c r="B58" s="30"/>
      <c r="C58" s="30"/>
    </row>
    <row r="59" spans="1:3" x14ac:dyDescent="0.25">
      <c r="A59" s="17"/>
      <c r="B59" s="30"/>
      <c r="C59" s="30"/>
    </row>
    <row r="60" spans="1:3" x14ac:dyDescent="0.25">
      <c r="A60" s="17"/>
      <c r="B60" s="17"/>
      <c r="C60" s="17"/>
    </row>
    <row r="61" spans="1:3" x14ac:dyDescent="0.25">
      <c r="A61" s="6"/>
      <c r="B61" s="81"/>
      <c r="C61" s="32"/>
    </row>
    <row r="62" spans="1:3" x14ac:dyDescent="0.25">
      <c r="A62" s="6"/>
      <c r="B62" s="81"/>
      <c r="C62" s="32"/>
    </row>
    <row r="63" spans="1:3" x14ac:dyDescent="0.25">
      <c r="A63" s="6"/>
      <c r="B63" s="81"/>
      <c r="C63" s="32"/>
    </row>
    <row r="64" spans="1:3" x14ac:dyDescent="0.25">
      <c r="A64" s="6"/>
      <c r="B64" s="81"/>
      <c r="C64" s="32"/>
    </row>
  </sheetData>
  <mergeCells count="24">
    <mergeCell ref="E4:J4"/>
    <mergeCell ref="E5:G5"/>
    <mergeCell ref="E6:G6"/>
    <mergeCell ref="I6:J6"/>
    <mergeCell ref="E7:G7"/>
    <mergeCell ref="I7:J7"/>
    <mergeCell ref="I5:J5"/>
    <mergeCell ref="I34:J34"/>
    <mergeCell ref="E8:G8"/>
    <mergeCell ref="I8:J8"/>
    <mergeCell ref="E9:G9"/>
    <mergeCell ref="I9:J9"/>
    <mergeCell ref="E10:G10"/>
    <mergeCell ref="I10:J10"/>
    <mergeCell ref="K10:P10"/>
    <mergeCell ref="E16:G16"/>
    <mergeCell ref="I16:J16"/>
    <mergeCell ref="E32:J32"/>
    <mergeCell ref="I33:J33"/>
    <mergeCell ref="I35:J35"/>
    <mergeCell ref="I36:J36"/>
    <mergeCell ref="I37:J37"/>
    <mergeCell ref="I38:J38"/>
    <mergeCell ref="I46:J4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9F62C-BB69-4CAE-8010-A7F5AF95219D}">
  <dimension ref="B2:U37"/>
  <sheetViews>
    <sheetView topLeftCell="A22" workbookViewId="0">
      <selection activeCell="M36" sqref="M36"/>
    </sheetView>
  </sheetViews>
  <sheetFormatPr baseColWidth="10" defaultRowHeight="15" x14ac:dyDescent="0.25"/>
  <cols>
    <col min="3" max="3" width="10.5703125" style="134" bestFit="1" customWidth="1"/>
    <col min="4" max="4" width="15.42578125" style="134" bestFit="1" customWidth="1"/>
    <col min="5" max="5" width="15.85546875" style="134" bestFit="1" customWidth="1"/>
    <col min="6" max="6" width="7.42578125" style="134" bestFit="1" customWidth="1"/>
    <col min="7" max="8" width="7.42578125" bestFit="1" customWidth="1"/>
    <col min="9" max="9" width="7.42578125" customWidth="1"/>
    <col min="10" max="10" width="15" bestFit="1" customWidth="1"/>
    <col min="14" max="14" width="11.5703125" customWidth="1"/>
  </cols>
  <sheetData>
    <row r="2" spans="2:21" ht="30" x14ac:dyDescent="0.25">
      <c r="C2" s="234" t="s">
        <v>41</v>
      </c>
      <c r="D2" s="234"/>
      <c r="E2" s="234"/>
      <c r="F2" s="234"/>
      <c r="G2" s="234"/>
      <c r="H2" s="234"/>
      <c r="J2" s="56"/>
      <c r="K2" s="56" t="s">
        <v>33</v>
      </c>
      <c r="L2" s="56" t="s">
        <v>38</v>
      </c>
    </row>
    <row r="3" spans="2:21" ht="21.75" customHeight="1" x14ac:dyDescent="0.25">
      <c r="C3" s="235" t="s">
        <v>30</v>
      </c>
      <c r="D3" s="137" t="s">
        <v>31</v>
      </c>
      <c r="E3" s="137" t="s">
        <v>9</v>
      </c>
      <c r="F3" s="236" t="s">
        <v>36</v>
      </c>
      <c r="G3" s="237"/>
      <c r="H3" s="238"/>
      <c r="J3" s="58" t="s">
        <v>37</v>
      </c>
      <c r="K3" s="56">
        <f>AVERAGE(E5:E9)</f>
        <v>9.6660000000000004</v>
      </c>
      <c r="L3" s="59">
        <f>AVERAGE(E11:E16)</f>
        <v>3.5411666666666668</v>
      </c>
      <c r="M3" s="53"/>
      <c r="N3" s="53"/>
      <c r="O3" s="53"/>
      <c r="P3" s="53"/>
      <c r="Q3" s="53"/>
    </row>
    <row r="4" spans="2:21" ht="29.25" customHeight="1" x14ac:dyDescent="0.25">
      <c r="C4" s="235"/>
      <c r="D4" s="137" t="s">
        <v>32</v>
      </c>
      <c r="E4" s="137" t="s">
        <v>114</v>
      </c>
      <c r="F4" s="61">
        <v>0.02</v>
      </c>
      <c r="G4" s="61">
        <v>0.06</v>
      </c>
      <c r="H4" s="137" t="s">
        <v>131</v>
      </c>
      <c r="J4" s="57">
        <v>0.02</v>
      </c>
      <c r="K4" s="227">
        <f>0.02*K7</f>
        <v>0.5</v>
      </c>
      <c r="L4" s="228"/>
      <c r="M4" s="221" t="s">
        <v>39</v>
      </c>
      <c r="N4" s="222"/>
      <c r="O4" s="53"/>
      <c r="P4" s="53"/>
      <c r="Q4" s="53"/>
    </row>
    <row r="5" spans="2:21" ht="21" customHeight="1" x14ac:dyDescent="0.25">
      <c r="C5" s="223" t="s">
        <v>33</v>
      </c>
      <c r="D5" s="51">
        <v>0.4777777777777778</v>
      </c>
      <c r="E5" s="52">
        <f>'molymet 141117 MR'!E50</f>
        <v>-1.9E-2</v>
      </c>
      <c r="F5" s="133"/>
      <c r="G5" s="56"/>
      <c r="H5" s="56"/>
      <c r="J5" s="57">
        <v>0.06</v>
      </c>
      <c r="K5" s="59">
        <f>0.06*K3</f>
        <v>0.57996000000000003</v>
      </c>
      <c r="L5" s="59">
        <f>0.06*L3</f>
        <v>0.21246999999999999</v>
      </c>
      <c r="M5" s="221" t="s">
        <v>40</v>
      </c>
      <c r="N5" s="222"/>
      <c r="O5" s="222"/>
    </row>
    <row r="6" spans="2:21" x14ac:dyDescent="0.25">
      <c r="C6" s="223"/>
      <c r="D6" s="51">
        <v>0.47847222222222219</v>
      </c>
      <c r="E6" s="52">
        <f>'molymet 141117 MR'!E51</f>
        <v>7.1890000000000001</v>
      </c>
      <c r="F6" s="133" t="str">
        <f>IF(ABS(E5-E6)&lt;K$4,"Estable"," ")</f>
        <v xml:space="preserve"> </v>
      </c>
      <c r="G6" s="56" t="str">
        <f>IF(ABS(E5-E6)&lt;K$5,"Estable"," ")</f>
        <v xml:space="preserve"> </v>
      </c>
      <c r="H6" s="56" t="str">
        <f>IF(ABS(E5-E6)&lt;0.5,"Estable"," ")</f>
        <v xml:space="preserve"> </v>
      </c>
      <c r="M6" s="53"/>
      <c r="N6" s="50"/>
      <c r="O6" s="50"/>
      <c r="P6" s="50"/>
      <c r="Q6" s="50"/>
    </row>
    <row r="7" spans="2:21" ht="30" x14ac:dyDescent="0.25">
      <c r="C7" s="223"/>
      <c r="D7" s="51">
        <f>'Calculo TR O2 MR'!A4</f>
        <v>43053.479166666664</v>
      </c>
      <c r="E7" s="52">
        <f>'Calculo TR O2 MR'!B4</f>
        <v>13.72</v>
      </c>
      <c r="F7" s="133" t="str">
        <f>IF(ABS(E6-E7)&lt;K$4,"Estable"," ")</f>
        <v xml:space="preserve"> </v>
      </c>
      <c r="G7" s="56" t="str">
        <f>IF(ABS(E6-E7)&lt;K$5,"Estable"," ")</f>
        <v xml:space="preserve"> </v>
      </c>
      <c r="H7" s="56" t="str">
        <f t="shared" ref="H7:H9" si="0">IF(ABS(E6-E7)&lt;0.5,"Estable"," ")</f>
        <v xml:space="preserve"> </v>
      </c>
      <c r="J7" s="157" t="s">
        <v>134</v>
      </c>
      <c r="K7" s="157">
        <v>25</v>
      </c>
      <c r="L7" s="53"/>
      <c r="M7" s="53"/>
      <c r="N7" s="50"/>
      <c r="O7" s="50"/>
      <c r="P7" s="50"/>
      <c r="Q7" s="50"/>
    </row>
    <row r="8" spans="2:21" x14ac:dyDescent="0.25">
      <c r="C8" s="223"/>
      <c r="D8" s="51">
        <f>'Calculo TR O2 MR'!A5</f>
        <v>43053.479861111111</v>
      </c>
      <c r="E8" s="52">
        <f>'Calculo TR O2 MR'!B5</f>
        <v>13.72</v>
      </c>
      <c r="F8" s="133" t="str">
        <f>IF(ABS(E7-E8)&lt;K$4,"Estable"," ")</f>
        <v>Estable</v>
      </c>
      <c r="G8" s="56" t="str">
        <f t="shared" ref="G8:G9" si="1">IF(ABS(E7-E8)&lt;K$5,"Estable"," ")</f>
        <v>Estable</v>
      </c>
      <c r="H8" s="56" t="str">
        <f t="shared" si="0"/>
        <v>Estable</v>
      </c>
      <c r="J8" s="53"/>
      <c r="K8" s="53"/>
      <c r="L8" s="53"/>
      <c r="M8" s="53"/>
      <c r="N8" s="50"/>
      <c r="O8" s="50"/>
      <c r="P8" s="50"/>
      <c r="Q8" s="50"/>
      <c r="T8" s="54"/>
      <c r="U8" s="48"/>
    </row>
    <row r="9" spans="2:21" ht="18.75" customHeight="1" x14ac:dyDescent="0.25">
      <c r="C9" s="223"/>
      <c r="D9" s="51">
        <f>'Calculo TR O2 MR'!A6</f>
        <v>43053.480555555558</v>
      </c>
      <c r="E9" s="52">
        <f>'Calculo TR O2 MR'!B6</f>
        <v>13.72</v>
      </c>
      <c r="F9" s="133" t="str">
        <f>IF(ABS(E8-E9)&lt;K$4,"Estable"," ")</f>
        <v>Estable</v>
      </c>
      <c r="G9" s="56" t="str">
        <f t="shared" si="1"/>
        <v>Estable</v>
      </c>
      <c r="H9" s="56" t="str">
        <f t="shared" si="0"/>
        <v>Estable</v>
      </c>
      <c r="M9" s="50"/>
      <c r="N9" s="50"/>
      <c r="O9" s="50"/>
      <c r="P9" s="50"/>
      <c r="Q9" s="50"/>
      <c r="T9">
        <v>25</v>
      </c>
    </row>
    <row r="10" spans="2:21" ht="15.75" customHeight="1" x14ac:dyDescent="0.25">
      <c r="C10" s="231" t="s">
        <v>35</v>
      </c>
      <c r="D10" s="51">
        <f>'Calculo TR O2 MR'!A7</f>
        <v>43053.481249999997</v>
      </c>
      <c r="E10" s="52">
        <f>'Calculo TR O2 MR'!B7</f>
        <v>13.71</v>
      </c>
      <c r="F10" s="224" t="s">
        <v>34</v>
      </c>
      <c r="G10" s="225"/>
      <c r="H10" s="226"/>
      <c r="M10" s="50"/>
      <c r="N10" s="50"/>
      <c r="O10" s="50"/>
      <c r="P10" s="50"/>
      <c r="Q10" s="50"/>
    </row>
    <row r="11" spans="2:21" x14ac:dyDescent="0.25">
      <c r="C11" s="232"/>
      <c r="D11" s="51">
        <f>'Calculo TR O2 MR'!A8</f>
        <v>43053.481944444444</v>
      </c>
      <c r="E11" s="52">
        <f>'Calculo TR O2 MR'!B8</f>
        <v>10.06</v>
      </c>
      <c r="F11" s="133" t="str">
        <f>IF(ABS(E10-E11)&lt;K$4,"Estable"," ")</f>
        <v xml:space="preserve"> </v>
      </c>
      <c r="G11" s="56" t="str">
        <f>IF(ABS(E10-E11)&lt;L$5,"Estable"," ")</f>
        <v xml:space="preserve"> </v>
      </c>
      <c r="H11" s="56" t="str">
        <f>IF(ABS(E10-E11)&lt;0.5,"Estable"," ")</f>
        <v xml:space="preserve"> </v>
      </c>
      <c r="M11" s="50"/>
      <c r="N11" s="50"/>
      <c r="O11" s="50"/>
      <c r="P11" s="50"/>
      <c r="Q11" s="50"/>
    </row>
    <row r="12" spans="2:21" ht="17.25" customHeight="1" x14ac:dyDescent="0.25">
      <c r="C12" s="232"/>
      <c r="D12" s="51">
        <f>'Calculo TR O2 MR'!A9</f>
        <v>43053.482638888891</v>
      </c>
      <c r="E12" s="52">
        <f>'Calculo TR O2 MR'!B9</f>
        <v>3.536</v>
      </c>
      <c r="F12" s="133" t="str">
        <f t="shared" ref="F12:F16" si="2">IF(ABS(E11-E12)&lt;K$4,"Estable"," ")</f>
        <v xml:space="preserve"> </v>
      </c>
      <c r="G12" s="56" t="str">
        <f t="shared" ref="G12:G16" si="3">IF(ABS(E11-E12)&lt;L$5,"Estable"," ")</f>
        <v xml:space="preserve"> </v>
      </c>
      <c r="H12" s="56" t="str">
        <f t="shared" ref="H12:H16" si="4">IF(ABS(E11-E12)&lt;0.5,"Estable"," ")</f>
        <v xml:space="preserve"> </v>
      </c>
      <c r="M12" s="50"/>
      <c r="N12" s="50"/>
      <c r="O12" s="50"/>
      <c r="P12" s="50"/>
      <c r="Q12" s="50"/>
    </row>
    <row r="13" spans="2:21" ht="16.5" customHeight="1" x14ac:dyDescent="0.25">
      <c r="B13" s="54"/>
      <c r="C13" s="232"/>
      <c r="D13" s="51">
        <f>'Calculo TR O2 MR'!A10</f>
        <v>43053.48333333333</v>
      </c>
      <c r="E13" s="52">
        <f>'Calculo TR O2 MR'!B10</f>
        <v>1.1759999999999999</v>
      </c>
      <c r="F13" s="133" t="str">
        <f t="shared" si="2"/>
        <v xml:space="preserve"> </v>
      </c>
      <c r="G13" s="56" t="str">
        <f t="shared" si="3"/>
        <v xml:space="preserve"> </v>
      </c>
      <c r="H13" s="56" t="str">
        <f t="shared" si="4"/>
        <v xml:space="preserve"> </v>
      </c>
      <c r="M13" s="50"/>
      <c r="N13" s="50"/>
      <c r="O13" s="50"/>
      <c r="P13" s="50"/>
      <c r="Q13" s="50"/>
    </row>
    <row r="14" spans="2:21" ht="19.5" customHeight="1" x14ac:dyDescent="0.25">
      <c r="C14" s="232"/>
      <c r="D14" s="51">
        <f>'Calculo TR O2 MR'!A11</f>
        <v>43053.484027777777</v>
      </c>
      <c r="E14" s="52">
        <f>'Calculo TR O2 MR'!B11</f>
        <v>0.63800000000000001</v>
      </c>
      <c r="F14" s="133" t="str">
        <f t="shared" si="2"/>
        <v xml:space="preserve"> </v>
      </c>
      <c r="G14" s="56" t="str">
        <f t="shared" si="3"/>
        <v xml:space="preserve"> </v>
      </c>
      <c r="H14" s="56" t="str">
        <f t="shared" si="4"/>
        <v xml:space="preserve"> </v>
      </c>
      <c r="K14" s="50"/>
      <c r="L14" s="50"/>
      <c r="M14" s="50"/>
      <c r="N14" s="50"/>
      <c r="O14" s="50"/>
      <c r="P14" s="50"/>
      <c r="Q14" s="50"/>
    </row>
    <row r="15" spans="2:21" ht="18.75" customHeight="1" x14ac:dyDescent="0.25">
      <c r="C15" s="232"/>
      <c r="D15" s="51">
        <f>'Calculo TR O2 MR'!A12</f>
        <v>43053.484722222223</v>
      </c>
      <c r="E15" s="52">
        <f>'Calculo TR O2 MR'!B12</f>
        <v>0.214</v>
      </c>
      <c r="F15" s="133" t="str">
        <f t="shared" si="2"/>
        <v>Estable</v>
      </c>
      <c r="G15" s="56" t="str">
        <f t="shared" si="3"/>
        <v xml:space="preserve"> </v>
      </c>
      <c r="H15" s="56" t="str">
        <f t="shared" si="4"/>
        <v>Estable</v>
      </c>
      <c r="K15" s="50"/>
      <c r="L15" s="50"/>
      <c r="M15" s="50"/>
      <c r="N15" s="50"/>
      <c r="O15" s="50"/>
      <c r="P15" s="50"/>
      <c r="Q15" s="50"/>
    </row>
    <row r="16" spans="2:21" ht="18.75" customHeight="1" x14ac:dyDescent="0.25">
      <c r="C16" s="233"/>
      <c r="D16" s="51">
        <f>'Calculo TR O2 MR'!A13</f>
        <v>43053.485416666663</v>
      </c>
      <c r="E16" s="52">
        <f>'Calculo TR O2 MR'!B13</f>
        <v>5.6230000000000002</v>
      </c>
      <c r="F16" s="133" t="str">
        <f t="shared" si="2"/>
        <v xml:space="preserve"> </v>
      </c>
      <c r="G16" s="56" t="str">
        <f t="shared" si="3"/>
        <v xml:space="preserve"> </v>
      </c>
      <c r="H16" s="56" t="str">
        <f t="shared" si="4"/>
        <v xml:space="preserve"> </v>
      </c>
      <c r="K16" s="50"/>
      <c r="L16" s="50"/>
      <c r="M16" s="50"/>
      <c r="N16" s="50"/>
      <c r="O16" s="50"/>
      <c r="P16" s="50"/>
      <c r="Q16" s="50"/>
    </row>
    <row r="17" spans="3:17" x14ac:dyDescent="0.25">
      <c r="G17" s="134"/>
      <c r="H17" s="53"/>
      <c r="J17" s="53"/>
      <c r="K17" s="53"/>
      <c r="L17" s="53"/>
      <c r="M17" s="53"/>
      <c r="N17" s="53"/>
      <c r="O17" s="53"/>
      <c r="P17" s="53"/>
      <c r="Q17" s="53"/>
    </row>
    <row r="18" spans="3:17" x14ac:dyDescent="0.25">
      <c r="G18" s="134"/>
      <c r="H18" s="50"/>
      <c r="J18" s="50"/>
      <c r="K18" s="50"/>
      <c r="L18" s="50"/>
      <c r="M18" s="50"/>
      <c r="N18" s="50"/>
      <c r="O18" s="50"/>
      <c r="P18" s="50"/>
      <c r="Q18" s="50"/>
    </row>
    <row r="19" spans="3:17" x14ac:dyDescent="0.25">
      <c r="G19" s="134"/>
      <c r="H19" s="50"/>
      <c r="J19" s="50"/>
      <c r="K19" s="50"/>
      <c r="L19" s="50"/>
      <c r="M19" s="50"/>
      <c r="N19" s="50"/>
      <c r="O19" s="50"/>
      <c r="P19" s="50"/>
      <c r="Q19" s="50"/>
    </row>
    <row r="20" spans="3:17" x14ac:dyDescent="0.25">
      <c r="G20" s="134"/>
      <c r="H20" s="50"/>
      <c r="J20" s="50"/>
      <c r="K20" s="50"/>
      <c r="L20" s="50"/>
      <c r="M20" s="50"/>
      <c r="N20" s="50"/>
      <c r="O20" s="50"/>
      <c r="P20" s="50"/>
      <c r="Q20" s="50"/>
    </row>
    <row r="22" spans="3:17" x14ac:dyDescent="0.25">
      <c r="C22" s="234" t="s">
        <v>42</v>
      </c>
      <c r="D22" s="234"/>
      <c r="E22" s="234"/>
      <c r="F22" s="234"/>
      <c r="G22" s="234"/>
      <c r="H22" s="234"/>
    </row>
    <row r="23" spans="3:17" ht="30" x14ac:dyDescent="0.25">
      <c r="C23" s="235" t="s">
        <v>30</v>
      </c>
      <c r="D23" s="137" t="s">
        <v>31</v>
      </c>
      <c r="E23" s="137" t="s">
        <v>9</v>
      </c>
      <c r="F23" s="236" t="s">
        <v>36</v>
      </c>
      <c r="G23" s="237"/>
      <c r="H23" s="238"/>
      <c r="J23" s="56"/>
      <c r="K23" s="56" t="s">
        <v>33</v>
      </c>
      <c r="L23" s="56" t="s">
        <v>38</v>
      </c>
    </row>
    <row r="24" spans="3:17" ht="30" x14ac:dyDescent="0.25">
      <c r="C24" s="235"/>
      <c r="D24" s="137" t="s">
        <v>32</v>
      </c>
      <c r="E24" s="137" t="s">
        <v>114</v>
      </c>
      <c r="F24" s="61">
        <v>0.02</v>
      </c>
      <c r="G24" s="61">
        <v>0.06</v>
      </c>
      <c r="H24" s="137" t="s">
        <v>131</v>
      </c>
      <c r="J24" s="58" t="s">
        <v>37</v>
      </c>
      <c r="K24" s="59">
        <f>AVERAGE(E25:E30)</f>
        <v>7.9846666666666666</v>
      </c>
      <c r="L24" s="59">
        <f>AVERAGE(E32:E37)</f>
        <v>19.783333333333335</v>
      </c>
      <c r="N24" s="53"/>
      <c r="O24" s="53"/>
      <c r="P24" s="53"/>
    </row>
    <row r="25" spans="3:17" ht="15" customHeight="1" x14ac:dyDescent="0.25">
      <c r="C25" s="223" t="s">
        <v>33</v>
      </c>
      <c r="D25" s="51">
        <v>0.48958333333333331</v>
      </c>
      <c r="E25" s="52">
        <f>'molymet 141117 MR'!E67</f>
        <v>0.46600000000000003</v>
      </c>
      <c r="F25" s="133"/>
      <c r="G25" s="56"/>
      <c r="H25" s="56"/>
      <c r="J25" s="57">
        <v>0.02</v>
      </c>
      <c r="K25" s="229">
        <f>0.02*K28</f>
        <v>0.5</v>
      </c>
      <c r="L25" s="230"/>
      <c r="M25" s="221" t="s">
        <v>39</v>
      </c>
      <c r="N25" s="222"/>
      <c r="P25" s="53"/>
    </row>
    <row r="26" spans="3:17" ht="15" customHeight="1" x14ac:dyDescent="0.25">
      <c r="C26" s="223"/>
      <c r="D26" s="51">
        <v>0.49027777777777781</v>
      </c>
      <c r="E26" s="52">
        <f>'molymet 141117 MR'!E68</f>
        <v>0.45200000000000001</v>
      </c>
      <c r="F26" s="133" t="str">
        <f>IF(ABS(E25-E26)&lt;K$25,"Estable"," ")</f>
        <v>Estable</v>
      </c>
      <c r="G26" s="56" t="str">
        <f>IF(ABS(E25-E26)&lt;K$26,"Estable"," ")</f>
        <v>Estable</v>
      </c>
      <c r="H26" s="56" t="str">
        <f>IF(ABS(E25-E26)&lt;0.5,"Estable"," ")</f>
        <v>Estable</v>
      </c>
      <c r="J26" s="57">
        <v>0.06</v>
      </c>
      <c r="K26" s="59">
        <f>0.06*K24</f>
        <v>0.47907999999999995</v>
      </c>
      <c r="L26" s="59">
        <f>0.06*L24</f>
        <v>1.1870000000000001</v>
      </c>
      <c r="M26" s="221" t="s">
        <v>40</v>
      </c>
      <c r="N26" s="222"/>
      <c r="O26" s="222"/>
    </row>
    <row r="27" spans="3:17" x14ac:dyDescent="0.25">
      <c r="C27" s="223"/>
      <c r="D27" s="51">
        <v>0.4909722222222222</v>
      </c>
      <c r="E27" s="52">
        <f>'molymet 141117 MR'!E69</f>
        <v>6.21</v>
      </c>
      <c r="F27" s="133" t="str">
        <f t="shared" ref="F27:F30" si="5">IF(ABS(E26-E27)&lt;K$25,"Estable"," ")</f>
        <v xml:space="preserve"> </v>
      </c>
      <c r="G27" s="56" t="str">
        <f t="shared" ref="G27:G29" si="6">IF(ABS(E26-E27)&lt;K$26,"Estable"," ")</f>
        <v xml:space="preserve"> </v>
      </c>
      <c r="H27" s="56" t="str">
        <f t="shared" ref="H27:H30" si="7">IF(ABS(E26-E27)&lt;0.5,"Estable"," ")</f>
        <v xml:space="preserve"> </v>
      </c>
      <c r="N27" s="53"/>
      <c r="O27" s="50"/>
      <c r="P27" s="50"/>
    </row>
    <row r="28" spans="3:17" ht="30" x14ac:dyDescent="0.25">
      <c r="C28" s="223"/>
      <c r="D28" s="51">
        <f>'Calculo TR O2 MR'!A32</f>
        <v>43053.491666666669</v>
      </c>
      <c r="E28" s="55">
        <f>'Calculo TR O2 MR'!B32</f>
        <v>13.58</v>
      </c>
      <c r="F28" s="133" t="str">
        <f t="shared" si="5"/>
        <v xml:space="preserve"> </v>
      </c>
      <c r="G28" s="56" t="str">
        <f t="shared" si="6"/>
        <v xml:space="preserve"> </v>
      </c>
      <c r="H28" s="56" t="str">
        <f t="shared" si="7"/>
        <v xml:space="preserve"> </v>
      </c>
      <c r="J28" s="157" t="s">
        <v>134</v>
      </c>
      <c r="K28" s="157">
        <v>25</v>
      </c>
    </row>
    <row r="29" spans="3:17" x14ac:dyDescent="0.25">
      <c r="C29" s="223"/>
      <c r="D29" s="51">
        <f>'Calculo TR O2 MR'!A33</f>
        <v>43053.492361111108</v>
      </c>
      <c r="E29" s="55">
        <f>'Calculo TR O2 MR'!B33</f>
        <v>13.61</v>
      </c>
      <c r="F29" s="133" t="str">
        <f t="shared" si="5"/>
        <v>Estable</v>
      </c>
      <c r="G29" s="56" t="str">
        <f t="shared" si="6"/>
        <v>Estable</v>
      </c>
      <c r="H29" s="56" t="str">
        <f t="shared" si="7"/>
        <v>Estable</v>
      </c>
    </row>
    <row r="30" spans="3:17" ht="15" customHeight="1" x14ac:dyDescent="0.25">
      <c r="C30" s="223" t="s">
        <v>135</v>
      </c>
      <c r="D30" s="51">
        <f>'Calculo TR O2 MR'!A34</f>
        <v>43053.493055555555</v>
      </c>
      <c r="E30" s="55">
        <f>'Calculo TR O2 MR'!B34</f>
        <v>13.59</v>
      </c>
      <c r="F30" s="133" t="str">
        <f t="shared" si="5"/>
        <v>Estable</v>
      </c>
      <c r="G30" s="56"/>
      <c r="H30" s="56" t="str">
        <f t="shared" si="7"/>
        <v>Estable</v>
      </c>
    </row>
    <row r="31" spans="3:17" x14ac:dyDescent="0.25">
      <c r="C31" s="223"/>
      <c r="D31" s="51">
        <f>'Calculo TR O2 MR'!A35</f>
        <v>43053.493750000001</v>
      </c>
      <c r="E31" s="55">
        <f>'Calculo TR O2 MR'!B35</f>
        <v>13.44</v>
      </c>
      <c r="F31" s="224" t="s">
        <v>34</v>
      </c>
      <c r="G31" s="225"/>
      <c r="H31" s="226"/>
    </row>
    <row r="32" spans="3:17" x14ac:dyDescent="0.25">
      <c r="C32" s="223"/>
      <c r="D32" s="51">
        <f>'Calculo TR O2 MR'!A36</f>
        <v>43053.494444444441</v>
      </c>
      <c r="E32" s="55">
        <f>'Calculo TR O2 MR'!B36</f>
        <v>22.09</v>
      </c>
      <c r="F32" s="133" t="str">
        <f>IF(ABS(E31-E32)&lt;L$25,"Estable"," ")</f>
        <v xml:space="preserve"> </v>
      </c>
      <c r="G32" s="56" t="str">
        <f>IF(ABS(E31-E32)&lt;L$26,"Estable"," ")</f>
        <v xml:space="preserve"> </v>
      </c>
      <c r="H32" s="56" t="str">
        <f>IF(ABS(E31-E32)&lt;0.5,"Estable"," ")</f>
        <v xml:space="preserve"> </v>
      </c>
    </row>
    <row r="33" spans="3:8" x14ac:dyDescent="0.25">
      <c r="C33" s="223"/>
      <c r="D33" s="51">
        <f>'Calculo TR O2 MR'!A37</f>
        <v>43053.495138888888</v>
      </c>
      <c r="E33" s="55">
        <f>'Calculo TR O2 MR'!B37</f>
        <v>22.92</v>
      </c>
      <c r="F33" s="150" t="str">
        <f t="shared" ref="F33:F37" si="8">IF(ABS(E32-E33)&lt;L$25,"Estable"," ")</f>
        <v xml:space="preserve"> </v>
      </c>
      <c r="G33" s="56" t="str">
        <f t="shared" ref="G33:G37" si="9">IF(ABS(E32-E33)&lt;L$26,"Estable"," ")</f>
        <v>Estable</v>
      </c>
      <c r="H33" s="56" t="str">
        <f t="shared" ref="H33:H37" si="10">IF(ABS(E32-E33)&lt;0.5,"Estable"," ")</f>
        <v xml:space="preserve"> </v>
      </c>
    </row>
    <row r="34" spans="3:8" x14ac:dyDescent="0.25">
      <c r="C34" s="223"/>
      <c r="D34" s="51">
        <f>'Calculo TR O2 MR'!A38</f>
        <v>43053.495833333334</v>
      </c>
      <c r="E34" s="55">
        <f>'Calculo TR O2 MR'!B38</f>
        <v>22.93</v>
      </c>
      <c r="F34" s="150" t="str">
        <f t="shared" si="8"/>
        <v xml:space="preserve"> </v>
      </c>
      <c r="G34" s="56" t="str">
        <f t="shared" si="9"/>
        <v>Estable</v>
      </c>
      <c r="H34" s="56" t="str">
        <f t="shared" si="10"/>
        <v>Estable</v>
      </c>
    </row>
    <row r="35" spans="3:8" x14ac:dyDescent="0.25">
      <c r="C35" s="223"/>
      <c r="D35" s="51">
        <f>'Calculo TR O2 MR'!A39</f>
        <v>43053.496527777774</v>
      </c>
      <c r="E35" s="55">
        <f>'Calculo TR O2 MR'!B39</f>
        <v>22.72</v>
      </c>
      <c r="F35" s="150" t="str">
        <f t="shared" si="8"/>
        <v xml:space="preserve"> </v>
      </c>
      <c r="G35" s="56" t="str">
        <f t="shared" si="9"/>
        <v>Estable</v>
      </c>
      <c r="H35" s="56" t="str">
        <f t="shared" si="10"/>
        <v>Estable</v>
      </c>
    </row>
    <row r="36" spans="3:8" x14ac:dyDescent="0.25">
      <c r="C36" s="223"/>
      <c r="D36" s="51">
        <f>'Calculo TR O2 MR'!A40</f>
        <v>43053.49722222222</v>
      </c>
      <c r="E36" s="55">
        <f>'Calculo TR O2 MR'!B40</f>
        <v>14.34</v>
      </c>
      <c r="F36" s="150" t="str">
        <f t="shared" si="8"/>
        <v xml:space="preserve"> </v>
      </c>
      <c r="G36" s="56" t="str">
        <f t="shared" si="9"/>
        <v xml:space="preserve"> </v>
      </c>
      <c r="H36" s="56" t="str">
        <f t="shared" si="10"/>
        <v xml:space="preserve"> </v>
      </c>
    </row>
    <row r="37" spans="3:8" x14ac:dyDescent="0.25">
      <c r="C37" s="223"/>
      <c r="D37" s="51">
        <f>'Calculo TR O2 MR'!A41</f>
        <v>43053.497916666667</v>
      </c>
      <c r="E37" s="55">
        <f>'Calculo TR O2 MR'!B41</f>
        <v>13.7</v>
      </c>
      <c r="F37" s="150" t="str">
        <f t="shared" si="8"/>
        <v xml:space="preserve"> </v>
      </c>
      <c r="G37" s="56" t="str">
        <f t="shared" si="9"/>
        <v>Estable</v>
      </c>
      <c r="H37" s="56" t="str">
        <f t="shared" si="10"/>
        <v xml:space="preserve"> </v>
      </c>
    </row>
  </sheetData>
  <mergeCells count="18">
    <mergeCell ref="C2:H2"/>
    <mergeCell ref="C3:C4"/>
    <mergeCell ref="F3:H3"/>
    <mergeCell ref="M4:N4"/>
    <mergeCell ref="C5:C9"/>
    <mergeCell ref="M5:O5"/>
    <mergeCell ref="M25:N25"/>
    <mergeCell ref="M26:O26"/>
    <mergeCell ref="C30:C37"/>
    <mergeCell ref="F31:H31"/>
    <mergeCell ref="K4:L4"/>
    <mergeCell ref="K25:L25"/>
    <mergeCell ref="C10:C16"/>
    <mergeCell ref="F10:H10"/>
    <mergeCell ref="C22:H22"/>
    <mergeCell ref="C23:C24"/>
    <mergeCell ref="F23:H23"/>
    <mergeCell ref="C25:C29"/>
  </mergeCells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55CDF-852E-4B80-9028-BCAC353118FB}">
  <dimension ref="A1:M47"/>
  <sheetViews>
    <sheetView topLeftCell="A6" zoomScaleNormal="100" zoomScaleSheetLayoutView="87" workbookViewId="0">
      <selection activeCell="C16" sqref="C16"/>
    </sheetView>
  </sheetViews>
  <sheetFormatPr baseColWidth="10" defaultRowHeight="15" x14ac:dyDescent="0.25"/>
  <cols>
    <col min="1" max="1" width="3.7109375" customWidth="1"/>
    <col min="2" max="2" width="10.42578125" customWidth="1"/>
    <col min="3" max="3" width="10.7109375" customWidth="1"/>
    <col min="4" max="4" width="17.7109375" customWidth="1"/>
    <col min="5" max="5" width="6.42578125" customWidth="1"/>
    <col min="6" max="6" width="3.7109375" customWidth="1"/>
    <col min="7" max="7" width="10.7109375" customWidth="1"/>
    <col min="8" max="8" width="10.7109375" style="36" customWidth="1"/>
    <col min="9" max="9" width="17.7109375" style="43" customWidth="1"/>
    <col min="10" max="10" width="26" style="36" bestFit="1" customWidth="1"/>
    <col min="11" max="11" width="15.42578125" style="36" bestFit="1" customWidth="1"/>
    <col min="12" max="13" width="11.42578125" style="36"/>
  </cols>
  <sheetData>
    <row r="1" spans="1:13" ht="12" customHeight="1" x14ac:dyDescent="0.25">
      <c r="A1" s="5"/>
      <c r="B1" s="2"/>
      <c r="C1" s="2"/>
      <c r="D1" s="2"/>
      <c r="E1" s="2"/>
      <c r="F1" s="2"/>
      <c r="G1" s="2"/>
      <c r="H1" s="37"/>
      <c r="I1" s="38"/>
    </row>
    <row r="2" spans="1:13" ht="34.5" customHeight="1" x14ac:dyDescent="0.25">
      <c r="A2" s="185"/>
      <c r="B2" s="185"/>
      <c r="C2" s="185"/>
      <c r="D2" s="185"/>
      <c r="E2" s="186" t="s">
        <v>27</v>
      </c>
      <c r="F2" s="187"/>
      <c r="G2" s="187"/>
      <c r="H2" s="187"/>
      <c r="I2" s="187"/>
    </row>
    <row r="3" spans="1:13" ht="7.5" customHeight="1" x14ac:dyDescent="0.25">
      <c r="A3" s="3"/>
      <c r="B3" s="1"/>
      <c r="C3" s="1"/>
      <c r="D3" s="1"/>
      <c r="E3" s="1"/>
      <c r="F3" s="1"/>
      <c r="G3" s="1"/>
      <c r="H3" s="39"/>
      <c r="I3" s="40"/>
    </row>
    <row r="4" spans="1:13" ht="14.25" customHeight="1" x14ac:dyDescent="0.25">
      <c r="A4" s="188" t="s">
        <v>117</v>
      </c>
      <c r="B4" s="188"/>
      <c r="C4" s="188"/>
      <c r="D4" s="188"/>
      <c r="E4" s="188"/>
      <c r="F4" s="188"/>
      <c r="G4" s="188"/>
      <c r="H4" s="188"/>
      <c r="I4" s="188"/>
    </row>
    <row r="5" spans="1:13" ht="13.5" customHeight="1" x14ac:dyDescent="0.25">
      <c r="A5" s="177"/>
      <c r="B5" s="178" t="s">
        <v>8</v>
      </c>
      <c r="C5" s="178"/>
      <c r="D5" s="178"/>
      <c r="E5" s="179" t="s">
        <v>48</v>
      </c>
      <c r="F5" s="179"/>
      <c r="G5" s="179"/>
      <c r="H5" s="179"/>
      <c r="I5" s="179"/>
    </row>
    <row r="6" spans="1:13" x14ac:dyDescent="0.25">
      <c r="A6" s="177"/>
      <c r="B6" s="178" t="s">
        <v>0</v>
      </c>
      <c r="C6" s="178"/>
      <c r="D6" s="178"/>
      <c r="E6" s="179" t="s">
        <v>26</v>
      </c>
      <c r="F6" s="179"/>
      <c r="G6" s="179"/>
      <c r="H6" s="179"/>
      <c r="I6" s="179"/>
    </row>
    <row r="7" spans="1:13" x14ac:dyDescent="0.25">
      <c r="A7" s="177"/>
      <c r="B7" s="178" t="s">
        <v>18</v>
      </c>
      <c r="C7" s="178"/>
      <c r="D7" s="178"/>
      <c r="E7" s="189">
        <v>43053</v>
      </c>
      <c r="F7" s="189"/>
      <c r="G7" s="189"/>
      <c r="H7" s="189"/>
      <c r="I7" s="189"/>
    </row>
    <row r="8" spans="1:13" ht="13.5" customHeight="1" x14ac:dyDescent="0.25">
      <c r="A8" s="71"/>
      <c r="B8" s="176"/>
      <c r="C8" s="176"/>
      <c r="D8" s="176"/>
      <c r="E8" s="25"/>
      <c r="F8" s="25"/>
      <c r="G8" s="25"/>
      <c r="H8" s="41"/>
      <c r="I8" s="72"/>
    </row>
    <row r="9" spans="1:13" ht="15.75" customHeight="1" x14ac:dyDescent="0.25">
      <c r="A9" s="177" t="s">
        <v>7</v>
      </c>
      <c r="B9" s="178" t="s">
        <v>6</v>
      </c>
      <c r="C9" s="178"/>
      <c r="D9" s="178"/>
      <c r="E9" s="179" t="s">
        <v>119</v>
      </c>
      <c r="F9" s="179"/>
      <c r="G9" s="179"/>
      <c r="H9" s="179"/>
      <c r="I9" s="179"/>
    </row>
    <row r="10" spans="1:13" x14ac:dyDescent="0.25">
      <c r="A10" s="177"/>
      <c r="B10" s="178" t="s">
        <v>1</v>
      </c>
      <c r="C10" s="178"/>
      <c r="D10" s="178"/>
      <c r="E10" s="179" t="s">
        <v>25</v>
      </c>
      <c r="F10" s="179"/>
      <c r="G10" s="179"/>
      <c r="H10" s="179"/>
      <c r="I10" s="179"/>
    </row>
    <row r="11" spans="1:13" x14ac:dyDescent="0.25">
      <c r="A11" s="177"/>
      <c r="B11" s="178" t="s">
        <v>19</v>
      </c>
      <c r="C11" s="178"/>
      <c r="D11" s="178"/>
      <c r="E11" s="180" t="s">
        <v>118</v>
      </c>
      <c r="F11" s="179"/>
      <c r="G11" s="179"/>
      <c r="H11" s="179"/>
      <c r="I11" s="179"/>
    </row>
    <row r="12" spans="1:13" x14ac:dyDescent="0.25">
      <c r="A12" s="177"/>
      <c r="B12" s="181" t="s">
        <v>109</v>
      </c>
      <c r="C12" s="182"/>
      <c r="D12" s="89">
        <v>0</v>
      </c>
      <c r="E12" s="78" t="s">
        <v>108</v>
      </c>
      <c r="F12" s="78"/>
      <c r="G12" s="79"/>
      <c r="H12" s="183">
        <v>32</v>
      </c>
      <c r="I12" s="184"/>
    </row>
    <row r="13" spans="1:13" x14ac:dyDescent="0.25">
      <c r="A13" s="73"/>
      <c r="B13" s="1"/>
      <c r="C13" s="1"/>
      <c r="D13" s="1"/>
      <c r="E13" s="1"/>
      <c r="F13" s="1"/>
      <c r="G13" s="1"/>
      <c r="H13" s="39"/>
      <c r="I13" s="70"/>
    </row>
    <row r="14" spans="1:13" ht="15.75" customHeight="1" x14ac:dyDescent="0.25">
      <c r="A14" s="196" t="s">
        <v>3</v>
      </c>
      <c r="B14" s="89" t="s">
        <v>4</v>
      </c>
      <c r="C14" s="89" t="s">
        <v>2</v>
      </c>
      <c r="D14" s="90"/>
      <c r="E14" s="1"/>
      <c r="F14" s="196" t="s">
        <v>22</v>
      </c>
      <c r="G14" s="67" t="s">
        <v>4</v>
      </c>
      <c r="H14" s="68" t="s">
        <v>2</v>
      </c>
      <c r="I14" s="101"/>
      <c r="K14"/>
      <c r="L14"/>
      <c r="M14"/>
    </row>
    <row r="15" spans="1:13" ht="15.75" customHeight="1" x14ac:dyDescent="0.25">
      <c r="A15" s="197"/>
      <c r="B15" s="89" t="s">
        <v>20</v>
      </c>
      <c r="C15" s="89" t="s">
        <v>21</v>
      </c>
      <c r="D15" s="90"/>
      <c r="E15" s="1"/>
      <c r="F15" s="197"/>
      <c r="G15" s="67" t="s">
        <v>20</v>
      </c>
      <c r="H15" s="68" t="s">
        <v>21</v>
      </c>
      <c r="I15" s="101"/>
      <c r="K15" s="42"/>
    </row>
    <row r="16" spans="1:13" ht="15.75" customHeight="1" x14ac:dyDescent="0.25">
      <c r="A16" s="197"/>
      <c r="B16" s="24">
        <v>43053.479166666664</v>
      </c>
      <c r="C16" s="29">
        <v>22.07</v>
      </c>
      <c r="D16" s="101" t="s">
        <v>43</v>
      </c>
      <c r="E16" s="1"/>
      <c r="F16" s="197"/>
      <c r="G16" s="44">
        <v>43053.486111111109</v>
      </c>
      <c r="H16" s="45">
        <v>20.39</v>
      </c>
      <c r="I16" s="101" t="s">
        <v>43</v>
      </c>
      <c r="K16" s="42"/>
    </row>
    <row r="17" spans="1:12" x14ac:dyDescent="0.25">
      <c r="A17" s="197"/>
      <c r="B17" s="24">
        <v>43053.479861111111</v>
      </c>
      <c r="C17" s="29">
        <v>21.85</v>
      </c>
      <c r="D17" s="101" t="s">
        <v>43</v>
      </c>
      <c r="E17" s="1"/>
      <c r="F17" s="197"/>
      <c r="G17" s="44">
        <v>43053.486805555556</v>
      </c>
      <c r="H17" s="45">
        <v>20.7</v>
      </c>
      <c r="I17" s="101" t="s">
        <v>43</v>
      </c>
      <c r="K17" s="62"/>
      <c r="L17"/>
    </row>
    <row r="18" spans="1:12" x14ac:dyDescent="0.25">
      <c r="A18" s="197"/>
      <c r="B18" s="24">
        <v>43053.480555555558</v>
      </c>
      <c r="C18" s="29">
        <v>21.09</v>
      </c>
      <c r="D18" s="101" t="s">
        <v>43</v>
      </c>
      <c r="E18" s="1"/>
      <c r="F18" s="197"/>
      <c r="G18" s="44">
        <v>43053.487499999996</v>
      </c>
      <c r="H18" s="45">
        <v>20.149999999999999</v>
      </c>
      <c r="I18" s="101" t="s">
        <v>43</v>
      </c>
      <c r="K18" s="62"/>
      <c r="L18"/>
    </row>
    <row r="19" spans="1:12" x14ac:dyDescent="0.25">
      <c r="A19" s="197"/>
      <c r="B19" s="24">
        <v>43053.481249999997</v>
      </c>
      <c r="C19" s="29">
        <v>20.38</v>
      </c>
      <c r="D19" s="101" t="s">
        <v>43</v>
      </c>
      <c r="E19" s="1"/>
      <c r="F19" s="197"/>
      <c r="G19" s="99">
        <v>43053.488194444442</v>
      </c>
      <c r="H19" s="100">
        <v>18.64</v>
      </c>
      <c r="I19" s="98" t="s">
        <v>102</v>
      </c>
      <c r="K19" s="62"/>
      <c r="L19"/>
    </row>
    <row r="20" spans="1:12" x14ac:dyDescent="0.25">
      <c r="A20" s="197"/>
      <c r="B20" s="65">
        <v>43053.481944444444</v>
      </c>
      <c r="C20" s="66">
        <v>19.100000000000001</v>
      </c>
      <c r="D20" s="98" t="s">
        <v>102</v>
      </c>
      <c r="E20" s="1"/>
      <c r="F20" s="197"/>
      <c r="G20" s="44">
        <v>43053.488888888889</v>
      </c>
      <c r="H20" s="45">
        <v>29.74</v>
      </c>
      <c r="I20" s="101" t="s">
        <v>98</v>
      </c>
      <c r="K20" s="62"/>
      <c r="L20"/>
    </row>
    <row r="21" spans="1:12" x14ac:dyDescent="0.25">
      <c r="A21" s="197"/>
      <c r="B21" s="24">
        <v>43053.482638888891</v>
      </c>
      <c r="C21" s="29">
        <v>4.9539999999999997</v>
      </c>
      <c r="D21" s="101" t="s">
        <v>98</v>
      </c>
      <c r="E21" s="1"/>
      <c r="F21" s="197"/>
      <c r="G21" s="44">
        <v>43053.489583333336</v>
      </c>
      <c r="H21" s="45">
        <v>30.67</v>
      </c>
      <c r="I21" s="101" t="s">
        <v>98</v>
      </c>
      <c r="K21" s="62"/>
      <c r="L21"/>
    </row>
    <row r="22" spans="1:12" x14ac:dyDescent="0.25">
      <c r="A22" s="197"/>
      <c r="B22" s="24">
        <v>43053.48333333333</v>
      </c>
      <c r="C22" s="29">
        <v>1.8640000000000001</v>
      </c>
      <c r="D22" s="101" t="s">
        <v>98</v>
      </c>
      <c r="E22" s="1"/>
      <c r="F22" s="197"/>
      <c r="G22" s="44">
        <v>43053.490277777775</v>
      </c>
      <c r="H22" s="45">
        <v>30.64</v>
      </c>
      <c r="I22" s="101" t="s">
        <v>98</v>
      </c>
      <c r="K22" s="62"/>
      <c r="L22"/>
    </row>
    <row r="23" spans="1:12" x14ac:dyDescent="0.25">
      <c r="A23" s="197"/>
      <c r="B23" s="24">
        <v>43053.484027777777</v>
      </c>
      <c r="C23" s="29">
        <v>0.89900000000000002</v>
      </c>
      <c r="D23" s="101" t="s">
        <v>98</v>
      </c>
      <c r="E23" s="1"/>
      <c r="F23" s="197"/>
      <c r="G23" s="44">
        <v>43053.490972222222</v>
      </c>
      <c r="H23" s="45">
        <v>29.93</v>
      </c>
      <c r="I23" s="101" t="s">
        <v>98</v>
      </c>
      <c r="K23" s="62"/>
      <c r="L23"/>
    </row>
    <row r="24" spans="1:12" x14ac:dyDescent="0.25">
      <c r="A24" s="197"/>
      <c r="B24" s="24">
        <v>43053.484722222223</v>
      </c>
      <c r="C24" s="29">
        <v>0.27700000000000002</v>
      </c>
      <c r="D24" s="101" t="s">
        <v>98</v>
      </c>
      <c r="E24" s="1"/>
      <c r="F24" s="197"/>
      <c r="G24" s="44">
        <v>43053.491666666669</v>
      </c>
      <c r="H24" s="45">
        <v>19.489999999999998</v>
      </c>
      <c r="I24" s="101" t="s">
        <v>101</v>
      </c>
      <c r="K24" s="62"/>
      <c r="L24"/>
    </row>
    <row r="25" spans="1:12" x14ac:dyDescent="0.25">
      <c r="A25" s="197"/>
      <c r="B25" s="24">
        <v>43053.485416666663</v>
      </c>
      <c r="C25" s="29">
        <v>1.835</v>
      </c>
      <c r="D25" s="101" t="s">
        <v>101</v>
      </c>
      <c r="E25" s="1"/>
      <c r="F25" s="197"/>
      <c r="G25" s="44">
        <v>43053.492361111108</v>
      </c>
      <c r="H25" s="45">
        <v>19.059999999999999</v>
      </c>
      <c r="I25" s="101" t="s">
        <v>43</v>
      </c>
      <c r="K25" s="62"/>
      <c r="L25"/>
    </row>
    <row r="26" spans="1:12" x14ac:dyDescent="0.25">
      <c r="A26" s="197"/>
      <c r="B26" s="24">
        <v>43053.486111111109</v>
      </c>
      <c r="C26" s="29">
        <v>20.39</v>
      </c>
      <c r="D26" s="101" t="s">
        <v>43</v>
      </c>
      <c r="E26" s="1"/>
      <c r="F26" s="197"/>
      <c r="G26" s="44">
        <v>43053.493055555555</v>
      </c>
      <c r="H26" s="45">
        <v>18.89</v>
      </c>
      <c r="I26" s="101" t="s">
        <v>43</v>
      </c>
      <c r="K26" s="62"/>
    </row>
    <row r="27" spans="1:12" x14ac:dyDescent="0.25">
      <c r="A27" s="197"/>
      <c r="B27" s="24">
        <v>43053.486805555556</v>
      </c>
      <c r="C27" s="29">
        <v>20.7</v>
      </c>
      <c r="D27" s="101" t="s">
        <v>43</v>
      </c>
      <c r="E27" s="1"/>
      <c r="F27" s="197"/>
      <c r="G27" s="44">
        <v>43053.493750000001</v>
      </c>
      <c r="H27" s="45">
        <v>18.48</v>
      </c>
      <c r="I27" s="101" t="s">
        <v>43</v>
      </c>
      <c r="K27" s="62"/>
      <c r="L27"/>
    </row>
    <row r="28" spans="1:12" x14ac:dyDescent="0.25">
      <c r="A28" s="197"/>
      <c r="B28" s="26">
        <v>43053.487499999996</v>
      </c>
      <c r="C28" s="27">
        <v>20.149999999999999</v>
      </c>
      <c r="D28" s="101" t="s">
        <v>43</v>
      </c>
      <c r="E28" s="1"/>
      <c r="F28" s="197"/>
      <c r="G28" s="44">
        <v>43053.494444444397</v>
      </c>
      <c r="H28" s="45">
        <v>5.6230000000000002</v>
      </c>
      <c r="I28" s="101" t="s">
        <v>43</v>
      </c>
      <c r="K28" s="62"/>
      <c r="L28"/>
    </row>
    <row r="29" spans="1:12" x14ac:dyDescent="0.25">
      <c r="A29" s="197"/>
      <c r="B29" s="24">
        <v>43053.488194444399</v>
      </c>
      <c r="C29" s="27">
        <v>18.64</v>
      </c>
      <c r="D29" s="101" t="s">
        <v>43</v>
      </c>
      <c r="E29" s="1"/>
      <c r="F29" s="197"/>
      <c r="G29" s="44">
        <v>43053.495138888902</v>
      </c>
      <c r="H29" s="45">
        <v>-2.7E-2</v>
      </c>
      <c r="I29" s="101" t="s">
        <v>43</v>
      </c>
      <c r="K29" s="62"/>
      <c r="L29"/>
    </row>
    <row r="30" spans="1:12" x14ac:dyDescent="0.25">
      <c r="A30" s="197"/>
      <c r="B30" s="26">
        <v>43053.488888888904</v>
      </c>
      <c r="C30" s="27">
        <v>29.74</v>
      </c>
      <c r="D30" s="101" t="s">
        <v>43</v>
      </c>
      <c r="E30" s="1"/>
      <c r="F30" s="197"/>
      <c r="G30" s="44">
        <v>43053.495833333298</v>
      </c>
      <c r="H30" s="45">
        <v>-0.18099999999999999</v>
      </c>
      <c r="I30" s="101" t="s">
        <v>43</v>
      </c>
      <c r="K30" s="42"/>
    </row>
    <row r="31" spans="1:12" ht="15" customHeight="1" x14ac:dyDescent="0.25">
      <c r="A31" s="197"/>
      <c r="B31" s="26"/>
      <c r="C31" s="27"/>
      <c r="D31" s="58"/>
      <c r="E31" s="1"/>
      <c r="F31" s="197"/>
      <c r="G31" s="44"/>
      <c r="H31" s="45"/>
      <c r="I31" s="101"/>
      <c r="K31" s="42"/>
    </row>
    <row r="32" spans="1:12" ht="14.25" customHeight="1" x14ac:dyDescent="0.25">
      <c r="A32" s="197"/>
      <c r="B32" s="26"/>
      <c r="C32" s="28"/>
      <c r="D32" s="58"/>
      <c r="E32" s="1"/>
      <c r="F32" s="197"/>
      <c r="G32" s="44"/>
      <c r="H32" s="45"/>
      <c r="I32" s="101"/>
      <c r="K32" s="42"/>
    </row>
    <row r="33" spans="1:11" x14ac:dyDescent="0.25">
      <c r="A33" s="198"/>
      <c r="B33" s="24"/>
      <c r="C33" s="27"/>
      <c r="D33" s="58"/>
      <c r="E33" s="1"/>
      <c r="F33" s="198"/>
      <c r="G33" s="44"/>
      <c r="H33" s="45"/>
      <c r="I33" s="101"/>
      <c r="K33" s="42"/>
    </row>
    <row r="34" spans="1:11" x14ac:dyDescent="0.25">
      <c r="A34" s="73"/>
      <c r="B34" s="41"/>
      <c r="C34" s="103"/>
      <c r="D34" s="1"/>
      <c r="E34" s="1"/>
      <c r="F34" s="102"/>
      <c r="G34" s="1"/>
      <c r="H34" s="39"/>
      <c r="I34" s="70"/>
      <c r="K34" s="42"/>
    </row>
    <row r="35" spans="1:11" ht="14.25" customHeight="1" x14ac:dyDescent="0.25">
      <c r="A35" s="69"/>
      <c r="B35" s="1"/>
      <c r="C35" s="190" t="s">
        <v>5</v>
      </c>
      <c r="D35" s="191"/>
      <c r="E35" s="191"/>
      <c r="F35" s="191"/>
      <c r="G35" s="191"/>
      <c r="H35" s="192"/>
      <c r="I35" s="70"/>
      <c r="K35" s="42"/>
    </row>
    <row r="36" spans="1:11" x14ac:dyDescent="0.25">
      <c r="A36" s="74"/>
      <c r="B36" s="4"/>
      <c r="C36" s="193" t="s">
        <v>10</v>
      </c>
      <c r="D36" s="194"/>
      <c r="E36" s="194"/>
      <c r="F36" s="194"/>
      <c r="G36" s="194"/>
      <c r="H36" s="195"/>
      <c r="I36" s="70"/>
      <c r="K36" s="42"/>
    </row>
    <row r="37" spans="1:11" ht="20.25" customHeight="1" x14ac:dyDescent="0.25">
      <c r="A37" s="75"/>
      <c r="B37" s="76"/>
      <c r="C37" s="193"/>
      <c r="D37" s="194"/>
      <c r="E37" s="194"/>
      <c r="F37" s="194"/>
      <c r="G37" s="194"/>
      <c r="H37" s="195"/>
      <c r="I37" s="77"/>
      <c r="K37" s="42"/>
    </row>
    <row r="38" spans="1:11" x14ac:dyDescent="0.25">
      <c r="A38" s="1"/>
      <c r="F38" s="41"/>
      <c r="K38" s="42"/>
    </row>
    <row r="39" spans="1:11" x14ac:dyDescent="0.25">
      <c r="K39" s="42"/>
    </row>
    <row r="40" spans="1:11" x14ac:dyDescent="0.25">
      <c r="K40" s="42"/>
    </row>
    <row r="41" spans="1:11" x14ac:dyDescent="0.25">
      <c r="K41" s="42"/>
    </row>
    <row r="42" spans="1:11" x14ac:dyDescent="0.25">
      <c r="K42" s="42"/>
    </row>
    <row r="43" spans="1:11" x14ac:dyDescent="0.25">
      <c r="K43" s="42"/>
    </row>
    <row r="44" spans="1:11" x14ac:dyDescent="0.25">
      <c r="K44" s="42"/>
    </row>
    <row r="45" spans="1:11" x14ac:dyDescent="0.25">
      <c r="K45" s="42"/>
    </row>
    <row r="46" spans="1:11" x14ac:dyDescent="0.25">
      <c r="K46" s="42"/>
    </row>
    <row r="47" spans="1:11" x14ac:dyDescent="0.25">
      <c r="K47" s="109"/>
    </row>
  </sheetData>
  <mergeCells count="25">
    <mergeCell ref="A2:D2"/>
    <mergeCell ref="E2:I2"/>
    <mergeCell ref="A4:I4"/>
    <mergeCell ref="A5:A7"/>
    <mergeCell ref="B5:D5"/>
    <mergeCell ref="E5:I5"/>
    <mergeCell ref="B6:D6"/>
    <mergeCell ref="E6:I6"/>
    <mergeCell ref="B7:D7"/>
    <mergeCell ref="E7:I7"/>
    <mergeCell ref="B8:D8"/>
    <mergeCell ref="A9:A12"/>
    <mergeCell ref="B9:D9"/>
    <mergeCell ref="E9:I9"/>
    <mergeCell ref="B10:D10"/>
    <mergeCell ref="E10:I10"/>
    <mergeCell ref="B11:D11"/>
    <mergeCell ref="E11:I11"/>
    <mergeCell ref="B12:C12"/>
    <mergeCell ref="H12:I12"/>
    <mergeCell ref="A14:A33"/>
    <mergeCell ref="F14:F33"/>
    <mergeCell ref="C35:H35"/>
    <mergeCell ref="C36:H36"/>
    <mergeCell ref="C37:H37"/>
  </mergeCells>
  <pageMargins left="1.05" right="0.81" top="0.39" bottom="0.43" header="0.31496062992125984" footer="0.31496062992125984"/>
  <pageSetup scale="11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5B02B-C1F0-48C9-A278-39C07D4FFE0C}">
  <dimension ref="A1:P64"/>
  <sheetViews>
    <sheetView topLeftCell="A19" zoomScaleNormal="100" workbookViewId="0">
      <selection activeCell="L52" sqref="L52"/>
    </sheetView>
  </sheetViews>
  <sheetFormatPr baseColWidth="10" defaultRowHeight="15" x14ac:dyDescent="0.25"/>
  <cols>
    <col min="1" max="1" width="18.140625" customWidth="1"/>
    <col min="2" max="2" width="18" customWidth="1"/>
    <col min="3" max="3" width="26" style="33" bestFit="1" customWidth="1"/>
    <col min="5" max="5" width="13.85546875" customWidth="1"/>
    <col min="6" max="6" width="14.5703125" customWidth="1"/>
    <col min="8" max="8" width="11.42578125" customWidth="1"/>
  </cols>
  <sheetData>
    <row r="1" spans="1:16" x14ac:dyDescent="0.25">
      <c r="A1" s="7" t="s">
        <v>4</v>
      </c>
      <c r="B1" s="7" t="s">
        <v>2</v>
      </c>
      <c r="C1" s="31"/>
      <c r="E1" s="88"/>
      <c r="F1" s="88"/>
    </row>
    <row r="2" spans="1:16" x14ac:dyDescent="0.25">
      <c r="A2" s="9" t="s">
        <v>20</v>
      </c>
      <c r="B2" s="9" t="s">
        <v>6</v>
      </c>
      <c r="C2" s="31"/>
      <c r="E2" s="88"/>
      <c r="F2" s="88"/>
    </row>
    <row r="3" spans="1:16" ht="15.75" thickBot="1" x14ac:dyDescent="0.3">
      <c r="A3" s="11"/>
      <c r="B3" s="11" t="s">
        <v>21</v>
      </c>
      <c r="C3" s="31"/>
      <c r="E3" s="88"/>
      <c r="F3" s="88" t="s">
        <v>28</v>
      </c>
    </row>
    <row r="4" spans="1:16" ht="15.75" thickBot="1" x14ac:dyDescent="0.3">
      <c r="A4" s="17">
        <f>'Planilla NO MR'!B16</f>
        <v>43053.479166666664</v>
      </c>
      <c r="B4" s="30">
        <f>'Planilla NO MR'!C16</f>
        <v>22.07</v>
      </c>
      <c r="C4" s="34" t="str">
        <f>'Planilla NO MR'!D16</f>
        <v>VEEC</v>
      </c>
      <c r="E4" s="208" t="s">
        <v>104</v>
      </c>
      <c r="F4" s="209"/>
      <c r="G4" s="209"/>
      <c r="H4" s="209"/>
      <c r="I4" s="209"/>
      <c r="J4" s="204"/>
    </row>
    <row r="5" spans="1:16" x14ac:dyDescent="0.25">
      <c r="A5" s="17">
        <f>'Planilla NO MR'!B17</f>
        <v>43053.479861111111</v>
      </c>
      <c r="B5" s="30">
        <f>'Planilla NO MR'!C17</f>
        <v>21.85</v>
      </c>
      <c r="C5" s="17" t="str">
        <f>'Planilla NO MR'!D17</f>
        <v>VEEC</v>
      </c>
      <c r="E5" s="216" t="s">
        <v>11</v>
      </c>
      <c r="F5" s="217"/>
      <c r="G5" s="218"/>
      <c r="H5" s="16">
        <f>B7</f>
        <v>20.38</v>
      </c>
      <c r="I5" s="219" t="s">
        <v>16</v>
      </c>
      <c r="J5" s="220"/>
      <c r="L5" s="151">
        <v>4.9539999999999997</v>
      </c>
      <c r="M5" s="152">
        <v>0.4826388888888889</v>
      </c>
    </row>
    <row r="6" spans="1:16" x14ac:dyDescent="0.25">
      <c r="A6" s="17">
        <f>'Planilla NO MR'!B18</f>
        <v>43053.480555555558</v>
      </c>
      <c r="B6" s="30">
        <f>'Planilla NO MR'!C18</f>
        <v>21.09</v>
      </c>
      <c r="C6" s="17" t="str">
        <f>'Planilla NO MR'!D18</f>
        <v>VEEC</v>
      </c>
      <c r="E6" s="212" t="s">
        <v>13</v>
      </c>
      <c r="F6" s="185"/>
      <c r="G6" s="185"/>
      <c r="H6" s="13">
        <f>B13</f>
        <v>1.835</v>
      </c>
      <c r="I6" s="199" t="s">
        <v>16</v>
      </c>
      <c r="J6" s="200"/>
      <c r="L6" s="153">
        <f>H9</f>
        <v>2.7622500000000016</v>
      </c>
      <c r="M6" s="154" t="s">
        <v>132</v>
      </c>
    </row>
    <row r="7" spans="1:16" x14ac:dyDescent="0.25">
      <c r="A7" s="17">
        <f>'Planilla NO MR'!B19</f>
        <v>43053.481249999997</v>
      </c>
      <c r="B7" s="30">
        <f>'Planilla NO MR'!C19</f>
        <v>20.38</v>
      </c>
      <c r="C7" s="17" t="str">
        <f>'Planilla NO MR'!D19</f>
        <v>VEEC</v>
      </c>
      <c r="E7" s="212" t="s">
        <v>14</v>
      </c>
      <c r="F7" s="185"/>
      <c r="G7" s="185"/>
      <c r="H7" s="13">
        <f>ABS(H6-H5)</f>
        <v>18.544999999999998</v>
      </c>
      <c r="I7" s="199" t="s">
        <v>16</v>
      </c>
      <c r="J7" s="200"/>
      <c r="L7" s="151">
        <v>1.8640000000000001</v>
      </c>
      <c r="M7" s="152">
        <v>0.48333333333333334</v>
      </c>
    </row>
    <row r="8" spans="1:16" x14ac:dyDescent="0.25">
      <c r="A8" s="110">
        <f>'Planilla NO MR'!B20</f>
        <v>43053.481944444444</v>
      </c>
      <c r="B8" s="111">
        <f>'Planilla NO MR'!C20</f>
        <v>19.100000000000001</v>
      </c>
      <c r="C8" s="110" t="str">
        <f>'Planilla NO MR'!D20</f>
        <v>Inicio Inyección</v>
      </c>
      <c r="E8" s="212" t="s">
        <v>12</v>
      </c>
      <c r="F8" s="185"/>
      <c r="G8" s="185"/>
      <c r="H8" s="13">
        <f>0.95*H7</f>
        <v>17.617749999999997</v>
      </c>
      <c r="I8" s="199" t="s">
        <v>16</v>
      </c>
      <c r="J8" s="200"/>
    </row>
    <row r="9" spans="1:16" ht="15.75" thickBot="1" x14ac:dyDescent="0.3">
      <c r="A9" s="17">
        <f>'Planilla NO MR'!B21</f>
        <v>43053.482638888891</v>
      </c>
      <c r="B9" s="30">
        <f>'Planilla NO MR'!C21</f>
        <v>4.9539999999999997</v>
      </c>
      <c r="C9" s="17" t="str">
        <f>'Planilla NO MR'!D21</f>
        <v>I</v>
      </c>
      <c r="E9" s="213" t="s">
        <v>15</v>
      </c>
      <c r="F9" s="214"/>
      <c r="G9" s="214"/>
      <c r="H9" s="19">
        <f>H5-H8</f>
        <v>2.7622500000000016</v>
      </c>
      <c r="I9" s="201" t="s">
        <v>16</v>
      </c>
      <c r="J9" s="202"/>
      <c r="L9" s="155" t="s">
        <v>133</v>
      </c>
      <c r="M9" s="156">
        <f>FORECAST(L6,M5:M7,L5:L7)</f>
        <v>0.48313146125494427</v>
      </c>
      <c r="N9">
        <v>2</v>
      </c>
    </row>
    <row r="10" spans="1:16" ht="15.75" thickBot="1" x14ac:dyDescent="0.3">
      <c r="A10" s="17">
        <f>'Planilla NO MR'!B22</f>
        <v>43053.48333333333</v>
      </c>
      <c r="B10" s="30">
        <f>'Planilla NO MR'!C22</f>
        <v>1.8640000000000001</v>
      </c>
      <c r="C10" s="17" t="str">
        <f>'Planilla NO MR'!D22</f>
        <v>I</v>
      </c>
      <c r="E10" s="208" t="s">
        <v>23</v>
      </c>
      <c r="F10" s="209"/>
      <c r="G10" s="215"/>
      <c r="H10" s="22">
        <f>A10-A8</f>
        <v>1.3888888861401938E-3</v>
      </c>
      <c r="I10" s="203" t="s">
        <v>17</v>
      </c>
      <c r="J10" s="204"/>
      <c r="K10" s="206" t="s">
        <v>29</v>
      </c>
      <c r="L10" s="207"/>
      <c r="M10" s="207"/>
      <c r="N10" s="207"/>
      <c r="O10" s="207"/>
      <c r="P10" s="207"/>
    </row>
    <row r="11" spans="1:16" x14ac:dyDescent="0.25">
      <c r="A11" s="17">
        <f>'Planilla NO MR'!B23</f>
        <v>43053.484027777777</v>
      </c>
      <c r="B11" s="30">
        <f>'Planilla NO MR'!C23</f>
        <v>0.89900000000000002</v>
      </c>
      <c r="C11" s="17" t="str">
        <f>'Planilla NO MR'!D23</f>
        <v>I</v>
      </c>
    </row>
    <row r="12" spans="1:16" x14ac:dyDescent="0.25">
      <c r="A12" s="17">
        <f>'Planilla NO MR'!B24</f>
        <v>43053.484722222223</v>
      </c>
      <c r="B12" s="30">
        <f>'Planilla NO MR'!C24</f>
        <v>0.27700000000000002</v>
      </c>
      <c r="C12" s="17" t="str">
        <f>'Planilla NO MR'!D24</f>
        <v>I</v>
      </c>
    </row>
    <row r="13" spans="1:16" x14ac:dyDescent="0.25">
      <c r="A13" s="17">
        <f>'Planilla NO MR'!B25</f>
        <v>43053.485416666663</v>
      </c>
      <c r="B13" s="30">
        <f>'Planilla NO MR'!C25</f>
        <v>1.835</v>
      </c>
      <c r="C13" s="17" t="str">
        <f>'Planilla NO MR'!D25</f>
        <v>Fin inyección</v>
      </c>
    </row>
    <row r="14" spans="1:16" x14ac:dyDescent="0.25">
      <c r="A14" s="17">
        <f>'Planilla NO MR'!B26</f>
        <v>43053.486111111109</v>
      </c>
      <c r="B14" s="30">
        <f>'Planilla NO MR'!C26</f>
        <v>20.39</v>
      </c>
      <c r="C14" s="17" t="str">
        <f>'Planilla NO MR'!D26</f>
        <v>VEEC</v>
      </c>
    </row>
    <row r="15" spans="1:16" x14ac:dyDescent="0.25">
      <c r="A15" s="17">
        <f>'Planilla NO MR'!B27</f>
        <v>43053.486805555556</v>
      </c>
      <c r="B15" s="30">
        <f>'Planilla NO MR'!C27</f>
        <v>20.7</v>
      </c>
      <c r="C15" s="17" t="str">
        <f>'Planilla NO MR'!D27</f>
        <v>VEEC</v>
      </c>
      <c r="E15" s="1"/>
      <c r="F15" s="1"/>
      <c r="G15" s="1"/>
      <c r="H15" s="1"/>
      <c r="I15" s="1"/>
      <c r="J15" s="1"/>
    </row>
    <row r="16" spans="1:16" x14ac:dyDescent="0.25">
      <c r="A16" s="17">
        <f>'Planilla NO MR'!B28</f>
        <v>43053.487499999996</v>
      </c>
      <c r="B16" s="30">
        <f>'Planilla NO MR'!C28</f>
        <v>20.149999999999999</v>
      </c>
      <c r="C16" s="17" t="str">
        <f>'Planilla NO MR'!D28</f>
        <v>VEEC</v>
      </c>
      <c r="E16" s="205"/>
      <c r="F16" s="205"/>
      <c r="G16" s="205"/>
      <c r="H16" s="18"/>
      <c r="I16" s="205"/>
      <c r="J16" s="205"/>
    </row>
    <row r="17" spans="1:12" x14ac:dyDescent="0.25">
      <c r="A17" s="34"/>
      <c r="B17" s="35"/>
      <c r="C17" s="34"/>
      <c r="F17" s="17"/>
    </row>
    <row r="18" spans="1:12" x14ac:dyDescent="0.25">
      <c r="A18" s="63"/>
      <c r="B18" s="64"/>
      <c r="C18" s="63"/>
    </row>
    <row r="19" spans="1:12" x14ac:dyDescent="0.25">
      <c r="A19" s="63"/>
      <c r="B19" s="64"/>
      <c r="C19" s="63"/>
    </row>
    <row r="20" spans="1:12" x14ac:dyDescent="0.25">
      <c r="A20" s="63"/>
      <c r="B20" s="64"/>
      <c r="C20" s="116"/>
      <c r="L20" s="49"/>
    </row>
    <row r="21" spans="1:12" x14ac:dyDescent="0.25">
      <c r="A21" s="63"/>
      <c r="B21" s="63"/>
      <c r="C21" s="63"/>
    </row>
    <row r="22" spans="1:12" x14ac:dyDescent="0.25">
      <c r="A22" s="63"/>
      <c r="B22" s="64"/>
      <c r="C22" s="64"/>
    </row>
    <row r="23" spans="1:12" x14ac:dyDescent="0.25">
      <c r="A23" s="63"/>
      <c r="B23" s="64"/>
      <c r="C23" s="64"/>
    </row>
    <row r="24" spans="1:12" x14ac:dyDescent="0.25">
      <c r="A24" s="63"/>
      <c r="B24" s="64"/>
      <c r="C24" s="64"/>
    </row>
    <row r="25" spans="1:12" x14ac:dyDescent="0.25">
      <c r="A25" s="63"/>
      <c r="B25" s="64"/>
      <c r="C25" s="64"/>
    </row>
    <row r="26" spans="1:12" x14ac:dyDescent="0.25">
      <c r="A26" s="63"/>
      <c r="B26" s="64"/>
      <c r="C26" s="64"/>
    </row>
    <row r="27" spans="1:12" x14ac:dyDescent="0.25">
      <c r="A27" s="25"/>
      <c r="B27" s="23"/>
      <c r="C27" s="32"/>
    </row>
    <row r="28" spans="1:12" ht="15.75" thickBot="1" x14ac:dyDescent="0.3">
      <c r="E28" s="92"/>
      <c r="F28" s="92"/>
    </row>
    <row r="29" spans="1:12" x14ac:dyDescent="0.25">
      <c r="A29" s="7" t="s">
        <v>4</v>
      </c>
      <c r="B29" s="8" t="s">
        <v>2</v>
      </c>
      <c r="C29" s="31"/>
      <c r="E29" s="88"/>
      <c r="F29" s="88"/>
    </row>
    <row r="30" spans="1:12" x14ac:dyDescent="0.25">
      <c r="A30" s="9" t="s">
        <v>20</v>
      </c>
      <c r="B30" s="10" t="s">
        <v>6</v>
      </c>
      <c r="C30" s="31"/>
      <c r="E30" s="88"/>
      <c r="F30" s="88"/>
    </row>
    <row r="31" spans="1:12" ht="15.75" thickBot="1" x14ac:dyDescent="0.3">
      <c r="A31" s="11"/>
      <c r="B31" s="12" t="s">
        <v>9</v>
      </c>
      <c r="C31" s="31"/>
      <c r="E31" s="88"/>
      <c r="F31" s="88"/>
    </row>
    <row r="32" spans="1:12" ht="15.75" thickBot="1" x14ac:dyDescent="0.3">
      <c r="A32" s="17">
        <f>'Planilla NO MR'!G16</f>
        <v>43053.486111111109</v>
      </c>
      <c r="B32" s="30">
        <f>'Planilla NO MR'!H16</f>
        <v>20.39</v>
      </c>
      <c r="C32" s="34" t="str">
        <f>'Planilla NO MR'!I16</f>
        <v>VEEC</v>
      </c>
      <c r="E32" s="208" t="s">
        <v>104</v>
      </c>
      <c r="F32" s="209"/>
      <c r="G32" s="209"/>
      <c r="H32" s="209"/>
      <c r="I32" s="209"/>
      <c r="J32" s="204"/>
    </row>
    <row r="33" spans="1:14" x14ac:dyDescent="0.25">
      <c r="A33" s="17">
        <f>'Planilla NO MR'!G17</f>
        <v>43053.486805555556</v>
      </c>
      <c r="B33" s="30">
        <f>'Planilla NO MR'!H17</f>
        <v>20.7</v>
      </c>
      <c r="C33" s="17" t="str">
        <f>'Planilla NO MR'!I17</f>
        <v>VEEC</v>
      </c>
      <c r="E33" s="15"/>
      <c r="F33" s="95" t="s">
        <v>11</v>
      </c>
      <c r="G33" s="95"/>
      <c r="H33" s="46">
        <f>B34</f>
        <v>20.149999999999999</v>
      </c>
      <c r="I33" s="210" t="s">
        <v>16</v>
      </c>
      <c r="J33" s="211"/>
    </row>
    <row r="34" spans="1:14" x14ac:dyDescent="0.25">
      <c r="A34" s="17">
        <f>'Planilla NO MR'!G18</f>
        <v>43053.487499999996</v>
      </c>
      <c r="B34" s="30">
        <f>'Planilla NO MR'!H18</f>
        <v>20.149999999999999</v>
      </c>
      <c r="C34" s="17" t="str">
        <f>'Planilla NO MR'!I18</f>
        <v>VEEC</v>
      </c>
      <c r="E34" s="14"/>
      <c r="F34" s="91" t="s">
        <v>13</v>
      </c>
      <c r="G34" s="91"/>
      <c r="H34" s="47">
        <f>B38</f>
        <v>30.64</v>
      </c>
      <c r="I34" s="199" t="s">
        <v>16</v>
      </c>
      <c r="J34" s="200"/>
      <c r="L34" s="151">
        <v>29.74</v>
      </c>
      <c r="M34" s="152">
        <v>0.48888888888888887</v>
      </c>
    </row>
    <row r="35" spans="1:14" x14ac:dyDescent="0.25">
      <c r="A35" s="110">
        <f>'Planilla NO MR'!G19</f>
        <v>43053.488194444442</v>
      </c>
      <c r="B35" s="111">
        <f>'Planilla NO MR'!H19</f>
        <v>18.64</v>
      </c>
      <c r="C35" s="110" t="str">
        <f>'Planilla NO MR'!I19</f>
        <v>Inicio Inyección</v>
      </c>
      <c r="E35" s="14"/>
      <c r="F35" s="91" t="s">
        <v>14</v>
      </c>
      <c r="G35" s="91"/>
      <c r="H35" s="13">
        <f>(H34-H33)</f>
        <v>10.490000000000002</v>
      </c>
      <c r="I35" s="199" t="s">
        <v>16</v>
      </c>
      <c r="J35" s="200"/>
      <c r="L35" s="153">
        <f>H37</f>
        <v>30.115500000000001</v>
      </c>
      <c r="M35" s="154" t="s">
        <v>132</v>
      </c>
    </row>
    <row r="36" spans="1:14" x14ac:dyDescent="0.25">
      <c r="A36" s="17">
        <f>'Planilla NO MR'!G20</f>
        <v>43053.488888888889</v>
      </c>
      <c r="B36" s="30">
        <f>'Planilla NO MR'!H20</f>
        <v>29.74</v>
      </c>
      <c r="C36" s="17" t="str">
        <f>'Planilla NO MR'!I20</f>
        <v>I</v>
      </c>
      <c r="E36" s="14"/>
      <c r="F36" s="91" t="s">
        <v>12</v>
      </c>
      <c r="G36" s="91"/>
      <c r="H36" s="13">
        <f>0.95*H35</f>
        <v>9.9655000000000022</v>
      </c>
      <c r="I36" s="199" t="s">
        <v>16</v>
      </c>
      <c r="J36" s="200"/>
      <c r="L36" s="151">
        <v>30.67</v>
      </c>
      <c r="M36" s="152">
        <v>0.48958333333333331</v>
      </c>
    </row>
    <row r="37" spans="1:14" ht="15.75" thickBot="1" x14ac:dyDescent="0.3">
      <c r="A37" s="17">
        <f>'Planilla NO MR'!G21</f>
        <v>43053.489583333336</v>
      </c>
      <c r="B37" s="30">
        <f>'Planilla NO MR'!H21</f>
        <v>30.67</v>
      </c>
      <c r="C37" s="17" t="str">
        <f>'Planilla NO MR'!I21</f>
        <v>I</v>
      </c>
      <c r="E37" s="20"/>
      <c r="F37" s="93" t="s">
        <v>15</v>
      </c>
      <c r="G37" s="93"/>
      <c r="H37" s="19">
        <f>H36+H33</f>
        <v>30.115500000000001</v>
      </c>
      <c r="I37" s="201" t="s">
        <v>16</v>
      </c>
      <c r="J37" s="202"/>
    </row>
    <row r="38" spans="1:14" ht="15.75" thickBot="1" x14ac:dyDescent="0.3">
      <c r="A38" s="17">
        <f>'Planilla NO MR'!G22</f>
        <v>43053.490277777775</v>
      </c>
      <c r="B38" s="30">
        <f>'Planilla NO MR'!H22</f>
        <v>30.64</v>
      </c>
      <c r="C38" s="17" t="str">
        <f>'Planilla NO MR'!I22</f>
        <v>I</v>
      </c>
      <c r="E38" s="21"/>
      <c r="F38" s="94" t="s">
        <v>24</v>
      </c>
      <c r="G38" s="94"/>
      <c r="H38" s="22">
        <f>(A37-A35)</f>
        <v>1.3888888934161514E-3</v>
      </c>
      <c r="I38" s="203" t="s">
        <v>17</v>
      </c>
      <c r="J38" s="204"/>
      <c r="L38" s="155" t="s">
        <v>133</v>
      </c>
      <c r="M38" s="156">
        <f>FORECAST(L35,M34:M36,L34:L36)</f>
        <v>0.48916928016726402</v>
      </c>
      <c r="N38">
        <v>1</v>
      </c>
    </row>
    <row r="39" spans="1:14" x14ac:dyDescent="0.25">
      <c r="A39" s="17">
        <f>'Planilla NO MR'!G23</f>
        <v>43053.490972222222</v>
      </c>
      <c r="B39" s="30">
        <f>'Planilla NO MR'!H23</f>
        <v>29.93</v>
      </c>
      <c r="C39" s="17" t="str">
        <f>'Planilla NO MR'!I23</f>
        <v>I</v>
      </c>
    </row>
    <row r="40" spans="1:14" x14ac:dyDescent="0.25">
      <c r="A40" s="17">
        <f>'Planilla NO MR'!G24</f>
        <v>43053.491666666669</v>
      </c>
      <c r="B40" s="30">
        <f>'Planilla NO MR'!H24</f>
        <v>19.489999999999998</v>
      </c>
      <c r="C40" s="17" t="str">
        <f>'Planilla NO MR'!I24</f>
        <v>Fin inyección</v>
      </c>
    </row>
    <row r="41" spans="1:14" x14ac:dyDescent="0.25">
      <c r="A41" s="17">
        <f>'Planilla NO MR'!G25</f>
        <v>43053.492361111108</v>
      </c>
      <c r="B41" s="30">
        <f>'Planilla NO MR'!H25</f>
        <v>19.059999999999999</v>
      </c>
      <c r="C41" s="17" t="str">
        <f>'Planilla NO MR'!I25</f>
        <v>VEEC</v>
      </c>
    </row>
    <row r="42" spans="1:14" x14ac:dyDescent="0.25">
      <c r="A42" s="17">
        <f>'Planilla NO MR'!G26</f>
        <v>43053.493055555555</v>
      </c>
      <c r="B42" s="30">
        <f>'Planilla NO MR'!H26</f>
        <v>18.89</v>
      </c>
      <c r="C42" s="17" t="str">
        <f>'Planilla NO MR'!I26</f>
        <v>VEEC</v>
      </c>
    </row>
    <row r="43" spans="1:14" x14ac:dyDescent="0.25">
      <c r="A43" s="17">
        <f>'Planilla NO MR'!G27</f>
        <v>43053.493750000001</v>
      </c>
      <c r="B43" s="30">
        <f>'Planilla NO MR'!H27</f>
        <v>18.48</v>
      </c>
      <c r="C43" s="17" t="str">
        <f>'Planilla NO MR'!I27</f>
        <v>VEEC</v>
      </c>
    </row>
    <row r="44" spans="1:14" x14ac:dyDescent="0.25">
      <c r="A44" s="17"/>
      <c r="B44" s="30"/>
      <c r="C44" s="17"/>
    </row>
    <row r="45" spans="1:14" x14ac:dyDescent="0.25">
      <c r="A45" s="17"/>
      <c r="B45" s="30"/>
      <c r="C45" s="17"/>
    </row>
    <row r="46" spans="1:14" x14ac:dyDescent="0.25">
      <c r="A46" s="17"/>
      <c r="B46" s="30"/>
      <c r="C46" s="17"/>
      <c r="E46" s="1"/>
      <c r="F46" s="92"/>
      <c r="G46" s="92"/>
      <c r="H46" s="18"/>
      <c r="I46" s="205"/>
      <c r="J46" s="205"/>
    </row>
    <row r="47" spans="1:14" x14ac:dyDescent="0.25">
      <c r="A47" s="17"/>
      <c r="B47" s="30"/>
      <c r="C47" s="17"/>
    </row>
    <row r="48" spans="1:14" x14ac:dyDescent="0.25">
      <c r="A48" s="63"/>
      <c r="B48" s="63"/>
      <c r="C48" s="63"/>
    </row>
    <row r="49" spans="1:3" x14ac:dyDescent="0.25">
      <c r="A49" s="63"/>
      <c r="B49" s="63"/>
      <c r="C49" s="63"/>
    </row>
    <row r="50" spans="1:3" x14ac:dyDescent="0.25">
      <c r="A50" s="63"/>
      <c r="B50" s="63"/>
      <c r="C50" s="63"/>
    </row>
    <row r="51" spans="1:3" x14ac:dyDescent="0.25">
      <c r="A51" s="63"/>
      <c r="B51" s="63"/>
      <c r="C51" s="63"/>
    </row>
    <row r="52" spans="1:3" x14ac:dyDescent="0.25">
      <c r="A52" s="63"/>
      <c r="B52" s="63"/>
      <c r="C52" s="63"/>
    </row>
    <row r="53" spans="1:3" x14ac:dyDescent="0.25">
      <c r="A53" s="63"/>
      <c r="B53" s="63"/>
      <c r="C53" s="63"/>
    </row>
    <row r="54" spans="1:3" x14ac:dyDescent="0.25">
      <c r="A54" s="63"/>
      <c r="B54" s="64"/>
      <c r="C54" s="64"/>
    </row>
    <row r="55" spans="1:3" x14ac:dyDescent="0.25">
      <c r="A55" s="63"/>
      <c r="B55" s="64"/>
      <c r="C55" s="64"/>
    </row>
    <row r="56" spans="1:3" x14ac:dyDescent="0.25">
      <c r="A56" s="63"/>
      <c r="B56" s="64"/>
      <c r="C56" s="64"/>
    </row>
    <row r="57" spans="1:3" x14ac:dyDescent="0.25">
      <c r="A57" s="63"/>
      <c r="B57" s="64"/>
      <c r="C57" s="64"/>
    </row>
    <row r="58" spans="1:3" x14ac:dyDescent="0.25">
      <c r="A58" s="63"/>
      <c r="B58" s="64"/>
      <c r="C58" s="64"/>
    </row>
    <row r="59" spans="1:3" x14ac:dyDescent="0.25">
      <c r="A59" s="63"/>
      <c r="B59" s="64"/>
      <c r="C59" s="64"/>
    </row>
    <row r="60" spans="1:3" x14ac:dyDescent="0.25">
      <c r="A60" s="63"/>
      <c r="B60" s="63"/>
      <c r="C60" s="63"/>
    </row>
    <row r="61" spans="1:3" x14ac:dyDescent="0.25">
      <c r="A61" s="25"/>
      <c r="B61" s="23"/>
      <c r="C61" s="32"/>
    </row>
    <row r="62" spans="1:3" x14ac:dyDescent="0.25">
      <c r="A62" s="25"/>
      <c r="B62" s="23"/>
      <c r="C62" s="32"/>
    </row>
    <row r="63" spans="1:3" x14ac:dyDescent="0.25">
      <c r="A63" s="25"/>
      <c r="B63" s="23"/>
      <c r="C63" s="32"/>
    </row>
    <row r="64" spans="1:3" x14ac:dyDescent="0.25">
      <c r="A64" s="25"/>
      <c r="B64" s="23"/>
      <c r="C64" s="32"/>
    </row>
  </sheetData>
  <mergeCells count="24">
    <mergeCell ref="E4:J4"/>
    <mergeCell ref="E5:G5"/>
    <mergeCell ref="E6:G6"/>
    <mergeCell ref="I6:J6"/>
    <mergeCell ref="E7:G7"/>
    <mergeCell ref="I7:J7"/>
    <mergeCell ref="I5:J5"/>
    <mergeCell ref="E8:G8"/>
    <mergeCell ref="I8:J8"/>
    <mergeCell ref="E9:G9"/>
    <mergeCell ref="I9:J9"/>
    <mergeCell ref="E10:G10"/>
    <mergeCell ref="I10:J10"/>
    <mergeCell ref="E16:G16"/>
    <mergeCell ref="I16:J16"/>
    <mergeCell ref="E32:J32"/>
    <mergeCell ref="I35:J35"/>
    <mergeCell ref="I33:J33"/>
    <mergeCell ref="I34:J34"/>
    <mergeCell ref="I36:J36"/>
    <mergeCell ref="I37:J37"/>
    <mergeCell ref="I38:J38"/>
    <mergeCell ref="I46:J46"/>
    <mergeCell ref="K10:P10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33882-09DD-4565-91F7-46F4825945CA}">
  <dimension ref="B2:U37"/>
  <sheetViews>
    <sheetView topLeftCell="A22" workbookViewId="0">
      <selection activeCell="K41" sqref="K41"/>
    </sheetView>
  </sheetViews>
  <sheetFormatPr baseColWidth="10" defaultRowHeight="15" x14ac:dyDescent="0.25"/>
  <cols>
    <col min="3" max="3" width="10.5703125" style="134" bestFit="1" customWidth="1"/>
    <col min="4" max="4" width="15.42578125" style="134" bestFit="1" customWidth="1"/>
    <col min="5" max="5" width="15.85546875" style="134" bestFit="1" customWidth="1"/>
    <col min="6" max="6" width="7.42578125" style="134" bestFit="1" customWidth="1"/>
    <col min="7" max="8" width="7.42578125" bestFit="1" customWidth="1"/>
    <col min="9" max="9" width="7.42578125" customWidth="1"/>
    <col min="10" max="10" width="15" bestFit="1" customWidth="1"/>
    <col min="14" max="14" width="11.5703125" customWidth="1"/>
  </cols>
  <sheetData>
    <row r="2" spans="2:21" ht="30" x14ac:dyDescent="0.25">
      <c r="C2" s="234" t="s">
        <v>41</v>
      </c>
      <c r="D2" s="234"/>
      <c r="E2" s="234"/>
      <c r="F2" s="234"/>
      <c r="G2" s="234"/>
      <c r="H2" s="234"/>
      <c r="J2" s="56"/>
      <c r="K2" s="56" t="s">
        <v>33</v>
      </c>
      <c r="L2" s="56" t="s">
        <v>38</v>
      </c>
    </row>
    <row r="3" spans="2:21" ht="21.75" customHeight="1" x14ac:dyDescent="0.25">
      <c r="C3" s="235" t="s">
        <v>30</v>
      </c>
      <c r="D3" s="137" t="s">
        <v>31</v>
      </c>
      <c r="E3" s="137" t="s">
        <v>9</v>
      </c>
      <c r="F3" s="236" t="s">
        <v>36</v>
      </c>
      <c r="G3" s="237"/>
      <c r="H3" s="238"/>
      <c r="J3" s="58" t="s">
        <v>37</v>
      </c>
      <c r="K3" s="56">
        <f>AVERAGE(E5:E9)</f>
        <v>19.172000000000001</v>
      </c>
      <c r="L3" s="59">
        <f>AVERAGE(E11:E16)</f>
        <v>5.0365000000000002</v>
      </c>
      <c r="M3" s="53"/>
      <c r="N3" s="53"/>
      <c r="O3" s="53"/>
      <c r="P3" s="53"/>
      <c r="Q3" s="53"/>
    </row>
    <row r="4" spans="2:21" ht="29.25" customHeight="1" x14ac:dyDescent="0.25">
      <c r="C4" s="235"/>
      <c r="D4" s="137" t="s">
        <v>32</v>
      </c>
      <c r="E4" s="137" t="s">
        <v>21</v>
      </c>
      <c r="F4" s="61">
        <v>0.02</v>
      </c>
      <c r="G4" s="61">
        <v>0.06</v>
      </c>
      <c r="H4" s="137" t="s">
        <v>131</v>
      </c>
      <c r="J4" s="57">
        <v>0.02</v>
      </c>
      <c r="K4" s="227">
        <f>0.02*K7</f>
        <v>0.8</v>
      </c>
      <c r="L4" s="228"/>
      <c r="M4" s="221" t="s">
        <v>39</v>
      </c>
      <c r="N4" s="222"/>
      <c r="O4" s="53"/>
      <c r="P4" s="53"/>
      <c r="Q4" s="53"/>
    </row>
    <row r="5" spans="2:21" ht="21" customHeight="1" x14ac:dyDescent="0.25">
      <c r="C5" s="223" t="s">
        <v>33</v>
      </c>
      <c r="D5" s="51">
        <v>0.47847222222222219</v>
      </c>
      <c r="E5" s="52">
        <f>'molymet 141117 MR'!C51</f>
        <v>10.47</v>
      </c>
      <c r="F5" s="133"/>
      <c r="G5" s="56"/>
      <c r="H5" s="56"/>
      <c r="J5" s="57">
        <v>0.06</v>
      </c>
      <c r="K5" s="59">
        <f>0.06*K3</f>
        <v>1.15032</v>
      </c>
      <c r="L5" s="59">
        <f>0.06*L3</f>
        <v>0.30219000000000001</v>
      </c>
      <c r="M5" s="221" t="s">
        <v>40</v>
      </c>
      <c r="N5" s="222"/>
      <c r="O5" s="222"/>
    </row>
    <row r="6" spans="2:21" x14ac:dyDescent="0.25">
      <c r="C6" s="223"/>
      <c r="D6" s="51">
        <f>'Calculo TR NO MR'!A4</f>
        <v>43053.479166666664</v>
      </c>
      <c r="E6" s="52">
        <f>'Calculo TR NO MR'!B4</f>
        <v>22.07</v>
      </c>
      <c r="F6" s="133" t="str">
        <f>IF(ABS(E5-E6)&lt;K$4,"Estable"," ")</f>
        <v xml:space="preserve"> </v>
      </c>
      <c r="G6" s="56" t="str">
        <f>IF(ABS(E5-E6)&lt;K$5,"Estable"," ")</f>
        <v xml:space="preserve"> </v>
      </c>
      <c r="H6" s="56" t="str">
        <f>IF(ABS(E5-E6)&lt;0.5,"Estable"," ")</f>
        <v xml:space="preserve"> </v>
      </c>
      <c r="M6" s="53"/>
      <c r="N6" s="50"/>
      <c r="O6" s="50"/>
      <c r="P6" s="50"/>
      <c r="Q6" s="50"/>
    </row>
    <row r="7" spans="2:21" ht="30" x14ac:dyDescent="0.25">
      <c r="C7" s="223"/>
      <c r="D7" s="51">
        <f>'Calculo TR NO MR'!A5</f>
        <v>43053.479861111111</v>
      </c>
      <c r="E7" s="52">
        <f>'Calculo TR NO MR'!B5</f>
        <v>21.85</v>
      </c>
      <c r="F7" s="133" t="str">
        <f t="shared" ref="F7:F9" si="0">IF(ABS(E6-E7)&lt;K$4,"Estable"," ")</f>
        <v>Estable</v>
      </c>
      <c r="G7" s="56" t="str">
        <f>IF(ABS(E6-E7)&lt;K$5,"Estable"," ")</f>
        <v>Estable</v>
      </c>
      <c r="H7" s="56" t="str">
        <f t="shared" ref="H7:H9" si="1">IF(ABS(E6-E7)&lt;0.5,"Estable"," ")</f>
        <v>Estable</v>
      </c>
      <c r="J7" s="157" t="s">
        <v>134</v>
      </c>
      <c r="K7" s="157">
        <v>40</v>
      </c>
      <c r="L7" s="53"/>
      <c r="M7" s="53"/>
      <c r="N7" s="50"/>
      <c r="O7" s="50"/>
      <c r="P7" s="50"/>
      <c r="Q7" s="50"/>
    </row>
    <row r="8" spans="2:21" x14ac:dyDescent="0.25">
      <c r="C8" s="223"/>
      <c r="D8" s="51">
        <f>'Calculo TR NO MR'!A6</f>
        <v>43053.480555555558</v>
      </c>
      <c r="E8" s="52">
        <f>'Calculo TR NO MR'!B6</f>
        <v>21.09</v>
      </c>
      <c r="F8" s="133" t="str">
        <f t="shared" si="0"/>
        <v>Estable</v>
      </c>
      <c r="G8" s="56" t="str">
        <f t="shared" ref="G8:G9" si="2">IF(ABS(E7-E8)&lt;K$5,"Estable"," ")</f>
        <v>Estable</v>
      </c>
      <c r="H8" s="56" t="str">
        <f t="shared" si="1"/>
        <v xml:space="preserve"> </v>
      </c>
      <c r="J8" s="53"/>
      <c r="K8" s="53"/>
      <c r="L8" s="53"/>
      <c r="M8" s="53"/>
      <c r="N8" s="50"/>
      <c r="O8" s="50"/>
      <c r="P8" s="50"/>
      <c r="Q8" s="50"/>
      <c r="T8" s="54"/>
      <c r="U8" s="48"/>
    </row>
    <row r="9" spans="2:21" ht="18.75" customHeight="1" x14ac:dyDescent="0.25">
      <c r="C9" s="223"/>
      <c r="D9" s="51">
        <f>'Calculo TR NO MR'!A7</f>
        <v>43053.481249999997</v>
      </c>
      <c r="E9" s="52">
        <f>'Calculo TR NO MR'!B7</f>
        <v>20.38</v>
      </c>
      <c r="F9" s="133" t="str">
        <f t="shared" si="0"/>
        <v>Estable</v>
      </c>
      <c r="G9" s="56" t="str">
        <f t="shared" si="2"/>
        <v>Estable</v>
      </c>
      <c r="H9" s="56" t="str">
        <f t="shared" si="1"/>
        <v xml:space="preserve"> </v>
      </c>
      <c r="M9" s="50"/>
      <c r="N9" s="50"/>
      <c r="O9" s="50"/>
      <c r="P9" s="50"/>
      <c r="Q9" s="50"/>
      <c r="T9">
        <v>25</v>
      </c>
    </row>
    <row r="10" spans="2:21" ht="15.75" customHeight="1" x14ac:dyDescent="0.25">
      <c r="C10" s="231" t="s">
        <v>35</v>
      </c>
      <c r="D10" s="51">
        <f>'Calculo TR NO MR'!A8</f>
        <v>43053.481944444444</v>
      </c>
      <c r="E10" s="52">
        <f>'Calculo TR NO MR'!B8</f>
        <v>19.100000000000001</v>
      </c>
      <c r="F10" s="224" t="s">
        <v>34</v>
      </c>
      <c r="G10" s="225"/>
      <c r="H10" s="226"/>
      <c r="M10" s="50"/>
      <c r="N10" s="50"/>
      <c r="O10" s="50"/>
      <c r="P10" s="50"/>
      <c r="Q10" s="50"/>
    </row>
    <row r="11" spans="2:21" x14ac:dyDescent="0.25">
      <c r="C11" s="232"/>
      <c r="D11" s="51">
        <f>'Calculo TR NO MR'!A9</f>
        <v>43053.482638888891</v>
      </c>
      <c r="E11" s="52">
        <f>'Calculo TR NO MR'!B9</f>
        <v>4.9539999999999997</v>
      </c>
      <c r="F11" s="133" t="str">
        <f>IF((E10-E11)&lt;L$4,"Estable"," ")</f>
        <v xml:space="preserve"> </v>
      </c>
      <c r="G11" s="56" t="str">
        <f>IF((E10-E11)&lt;L$5,"Estable"," ")</f>
        <v xml:space="preserve"> </v>
      </c>
      <c r="H11" s="56" t="str">
        <f>IF((E10-E11)&lt;0.5,"Estable"," ")</f>
        <v xml:space="preserve"> </v>
      </c>
      <c r="M11" s="50"/>
      <c r="N11" s="50"/>
      <c r="O11" s="50"/>
      <c r="P11" s="50"/>
      <c r="Q11" s="50"/>
    </row>
    <row r="12" spans="2:21" ht="17.25" customHeight="1" x14ac:dyDescent="0.25">
      <c r="C12" s="232"/>
      <c r="D12" s="51">
        <f>'Calculo TR NO MR'!A10</f>
        <v>43053.48333333333</v>
      </c>
      <c r="E12" s="52">
        <f>'Calculo TR NO MR'!B10</f>
        <v>1.8640000000000001</v>
      </c>
      <c r="F12" s="133" t="str">
        <f t="shared" ref="F12:F16" si="3">IF((E11-E12)&lt;L$4,"Estable"," ")</f>
        <v xml:space="preserve"> </v>
      </c>
      <c r="G12" s="56" t="str">
        <f t="shared" ref="G12:G16" si="4">IF((E11-E12)&lt;L$5,"Estable"," ")</f>
        <v xml:space="preserve"> </v>
      </c>
      <c r="H12" s="56" t="str">
        <f t="shared" ref="H12:H16" si="5">IF((E11-E12)&lt;0.5,"Estable"," ")</f>
        <v xml:space="preserve"> </v>
      </c>
      <c r="M12" s="50"/>
      <c r="N12" s="50"/>
      <c r="O12" s="50"/>
      <c r="P12" s="50"/>
      <c r="Q12" s="50"/>
    </row>
    <row r="13" spans="2:21" ht="16.5" customHeight="1" x14ac:dyDescent="0.25">
      <c r="B13" s="54"/>
      <c r="C13" s="232"/>
      <c r="D13" s="51">
        <f>'Calculo TR NO MR'!A11</f>
        <v>43053.484027777777</v>
      </c>
      <c r="E13" s="52">
        <f>'Calculo TR NO MR'!B11</f>
        <v>0.89900000000000002</v>
      </c>
      <c r="F13" s="133" t="str">
        <f t="shared" si="3"/>
        <v xml:space="preserve"> </v>
      </c>
      <c r="G13" s="56" t="str">
        <f t="shared" si="4"/>
        <v xml:space="preserve"> </v>
      </c>
      <c r="H13" s="56" t="str">
        <f t="shared" si="5"/>
        <v xml:space="preserve"> </v>
      </c>
      <c r="M13" s="50"/>
      <c r="N13" s="50"/>
      <c r="O13" s="50"/>
      <c r="P13" s="50"/>
      <c r="Q13" s="50"/>
    </row>
    <row r="14" spans="2:21" ht="19.5" customHeight="1" x14ac:dyDescent="0.25">
      <c r="C14" s="232"/>
      <c r="D14" s="51">
        <f>'Calculo TR NO MR'!A12</f>
        <v>43053.484722222223</v>
      </c>
      <c r="E14" s="52">
        <f>'Calculo TR NO MR'!B12</f>
        <v>0.27700000000000002</v>
      </c>
      <c r="F14" s="133" t="str">
        <f t="shared" si="3"/>
        <v xml:space="preserve"> </v>
      </c>
      <c r="G14" s="56" t="str">
        <f t="shared" si="4"/>
        <v xml:space="preserve"> </v>
      </c>
      <c r="H14" s="56" t="str">
        <f t="shared" si="5"/>
        <v xml:space="preserve"> </v>
      </c>
      <c r="K14" s="50"/>
      <c r="L14" s="50"/>
      <c r="M14" s="50"/>
      <c r="N14" s="50"/>
      <c r="O14" s="50"/>
      <c r="P14" s="50"/>
      <c r="Q14" s="50"/>
    </row>
    <row r="15" spans="2:21" ht="18.75" customHeight="1" x14ac:dyDescent="0.25">
      <c r="C15" s="232"/>
      <c r="D15" s="51">
        <f>'Calculo TR NO MR'!A13</f>
        <v>43053.485416666663</v>
      </c>
      <c r="E15" s="52">
        <f>'Calculo TR NO MR'!B13</f>
        <v>1.835</v>
      </c>
      <c r="F15" s="133" t="str">
        <f t="shared" si="3"/>
        <v>Estable</v>
      </c>
      <c r="G15" s="56" t="str">
        <f t="shared" si="4"/>
        <v>Estable</v>
      </c>
      <c r="H15" s="56" t="str">
        <f t="shared" si="5"/>
        <v>Estable</v>
      </c>
      <c r="K15" s="50"/>
      <c r="L15" s="50"/>
      <c r="M15" s="50"/>
      <c r="N15" s="50"/>
      <c r="O15" s="50"/>
      <c r="P15" s="50"/>
      <c r="Q15" s="50"/>
    </row>
    <row r="16" spans="2:21" ht="18.75" customHeight="1" x14ac:dyDescent="0.25">
      <c r="C16" s="233"/>
      <c r="D16" s="51">
        <f>'Calculo TR NO MR'!A14</f>
        <v>43053.486111111109</v>
      </c>
      <c r="E16" s="52">
        <f>'Calculo TR NO MR'!B14</f>
        <v>20.39</v>
      </c>
      <c r="F16" s="133" t="str">
        <f t="shared" si="3"/>
        <v>Estable</v>
      </c>
      <c r="G16" s="56" t="str">
        <f t="shared" si="4"/>
        <v>Estable</v>
      </c>
      <c r="H16" s="56" t="str">
        <f t="shared" si="5"/>
        <v>Estable</v>
      </c>
      <c r="K16" s="50"/>
      <c r="L16" s="50"/>
      <c r="M16" s="50"/>
      <c r="N16" s="50"/>
      <c r="O16" s="50"/>
      <c r="P16" s="50"/>
      <c r="Q16" s="50"/>
    </row>
    <row r="17" spans="3:17" x14ac:dyDescent="0.25">
      <c r="G17" s="134"/>
      <c r="H17" s="53"/>
      <c r="J17" s="53"/>
      <c r="K17" s="53"/>
      <c r="L17" s="53"/>
      <c r="M17" s="53"/>
      <c r="N17" s="53"/>
      <c r="O17" s="53"/>
      <c r="P17" s="53"/>
      <c r="Q17" s="53"/>
    </row>
    <row r="18" spans="3:17" x14ac:dyDescent="0.25">
      <c r="G18" s="134"/>
      <c r="H18" s="50"/>
      <c r="J18" s="50"/>
      <c r="K18" s="50"/>
      <c r="L18" s="50"/>
      <c r="M18" s="50"/>
      <c r="N18" s="50"/>
      <c r="O18" s="50"/>
      <c r="P18" s="50"/>
      <c r="Q18" s="50"/>
    </row>
    <row r="19" spans="3:17" x14ac:dyDescent="0.25">
      <c r="G19" s="134"/>
      <c r="H19" s="50"/>
      <c r="J19" s="50"/>
      <c r="K19" s="50"/>
      <c r="L19" s="50"/>
      <c r="M19" s="50"/>
      <c r="N19" s="50"/>
      <c r="O19" s="50"/>
      <c r="P19" s="50"/>
      <c r="Q19" s="50"/>
    </row>
    <row r="20" spans="3:17" x14ac:dyDescent="0.25">
      <c r="G20" s="134"/>
      <c r="H20" s="50"/>
      <c r="J20" s="50"/>
      <c r="K20" s="50"/>
      <c r="L20" s="50"/>
      <c r="M20" s="50"/>
      <c r="N20" s="50"/>
      <c r="O20" s="50"/>
      <c r="P20" s="50"/>
      <c r="Q20" s="50"/>
    </row>
    <row r="22" spans="3:17" x14ac:dyDescent="0.25">
      <c r="C22" s="234" t="s">
        <v>42</v>
      </c>
      <c r="D22" s="234"/>
      <c r="E22" s="234"/>
      <c r="F22" s="234"/>
      <c r="G22" s="234"/>
      <c r="H22" s="234"/>
    </row>
    <row r="23" spans="3:17" ht="30" x14ac:dyDescent="0.25">
      <c r="C23" s="235" t="s">
        <v>30</v>
      </c>
      <c r="D23" s="137" t="s">
        <v>31</v>
      </c>
      <c r="E23" s="137" t="s">
        <v>9</v>
      </c>
      <c r="F23" s="236" t="s">
        <v>36</v>
      </c>
      <c r="G23" s="237"/>
      <c r="H23" s="238"/>
      <c r="J23" s="56"/>
      <c r="K23" s="56" t="s">
        <v>33</v>
      </c>
      <c r="L23" s="56" t="s">
        <v>38</v>
      </c>
    </row>
    <row r="24" spans="3:17" ht="30" x14ac:dyDescent="0.25">
      <c r="C24" s="235"/>
      <c r="D24" s="137" t="s">
        <v>32</v>
      </c>
      <c r="E24" s="137" t="s">
        <v>21</v>
      </c>
      <c r="F24" s="61">
        <v>0.02</v>
      </c>
      <c r="G24" s="61">
        <v>0.06</v>
      </c>
      <c r="H24" s="137" t="s">
        <v>131</v>
      </c>
      <c r="J24" s="58" t="s">
        <v>37</v>
      </c>
      <c r="K24" s="59">
        <f>AVERAGE(E25:E30)</f>
        <v>11.394666666666666</v>
      </c>
      <c r="L24" s="59">
        <f>AVERAGE(E32:E37)</f>
        <v>26.588333333333335</v>
      </c>
      <c r="N24" s="53"/>
      <c r="O24" s="53"/>
      <c r="P24" s="53"/>
    </row>
    <row r="25" spans="3:17" ht="15" customHeight="1" x14ac:dyDescent="0.25">
      <c r="C25" s="223" t="s">
        <v>33</v>
      </c>
      <c r="D25" s="51">
        <v>0.48958333333333331</v>
      </c>
      <c r="E25" s="52">
        <f>'molymet 141117 MR'!E67</f>
        <v>0.46600000000000003</v>
      </c>
      <c r="F25" s="133"/>
      <c r="G25" s="56"/>
      <c r="H25" s="56"/>
      <c r="J25" s="57">
        <v>0.02</v>
      </c>
      <c r="K25" s="229">
        <f>0.02*K28</f>
        <v>0.8</v>
      </c>
      <c r="L25" s="230"/>
      <c r="M25" s="221" t="s">
        <v>39</v>
      </c>
      <c r="N25" s="222"/>
      <c r="P25" s="53"/>
    </row>
    <row r="26" spans="3:17" ht="15" customHeight="1" x14ac:dyDescent="0.25">
      <c r="C26" s="223"/>
      <c r="D26" s="51">
        <v>0.49027777777777781</v>
      </c>
      <c r="E26" s="52">
        <f>'molymet 141117 MR'!E68</f>
        <v>0.45200000000000001</v>
      </c>
      <c r="F26" s="133" t="str">
        <f>IF(ABS(E25-E26)&lt;K$25,"Estable"," ")</f>
        <v>Estable</v>
      </c>
      <c r="G26" s="56" t="str">
        <f>IF(ABS(E25-E26)&lt;K$26,"Estable"," ")</f>
        <v>Estable</v>
      </c>
      <c r="H26" s="56" t="str">
        <f>IF(ABS(E25-E26)&lt;0.5,"Estable"," ")</f>
        <v>Estable</v>
      </c>
      <c r="J26" s="57">
        <v>0.06</v>
      </c>
      <c r="K26" s="59">
        <f>0.06*K24</f>
        <v>0.68367999999999995</v>
      </c>
      <c r="L26" s="59">
        <f>0.06*L24</f>
        <v>1.5952999999999999</v>
      </c>
      <c r="M26" s="221" t="s">
        <v>40</v>
      </c>
      <c r="N26" s="222"/>
      <c r="O26" s="222"/>
    </row>
    <row r="27" spans="3:17" x14ac:dyDescent="0.25">
      <c r="C27" s="223"/>
      <c r="D27" s="51">
        <v>0.4909722222222222</v>
      </c>
      <c r="E27" s="52">
        <f>'molymet 141117 MR'!E69</f>
        <v>6.21</v>
      </c>
      <c r="F27" s="133" t="str">
        <f t="shared" ref="F27:F30" si="6">IF(ABS(E26-E27)&lt;K$25,"Estable"," ")</f>
        <v xml:space="preserve"> </v>
      </c>
      <c r="G27" s="56" t="str">
        <f t="shared" ref="G27:G30" si="7">IF(ABS(E26-E27)&lt;K$26,"Estable"," ")</f>
        <v xml:space="preserve"> </v>
      </c>
      <c r="H27" s="56" t="str">
        <f t="shared" ref="H27:H30" si="8">IF(ABS(E26-E27)&lt;0.5,"Estable"," ")</f>
        <v xml:space="preserve"> </v>
      </c>
      <c r="N27" s="53"/>
      <c r="O27" s="50"/>
      <c r="P27" s="50"/>
    </row>
    <row r="28" spans="3:17" ht="30" x14ac:dyDescent="0.25">
      <c r="C28" s="223"/>
      <c r="D28" s="51">
        <f>'Calculo TR NO MR'!A32</f>
        <v>43053.486111111109</v>
      </c>
      <c r="E28" s="55">
        <f>'Calculo TR NO MR'!B32</f>
        <v>20.39</v>
      </c>
      <c r="F28" s="133" t="str">
        <f t="shared" si="6"/>
        <v xml:space="preserve"> </v>
      </c>
      <c r="G28" s="56" t="str">
        <f t="shared" si="7"/>
        <v xml:space="preserve"> </v>
      </c>
      <c r="H28" s="56" t="str">
        <f t="shared" si="8"/>
        <v xml:space="preserve"> </v>
      </c>
      <c r="J28" s="157" t="s">
        <v>134</v>
      </c>
      <c r="K28" s="157">
        <v>40</v>
      </c>
    </row>
    <row r="29" spans="3:17" x14ac:dyDescent="0.25">
      <c r="C29" s="223"/>
      <c r="D29" s="51">
        <f>'Calculo TR NO MR'!A33</f>
        <v>43053.486805555556</v>
      </c>
      <c r="E29" s="55">
        <f>'Calculo TR NO MR'!B33</f>
        <v>20.7</v>
      </c>
      <c r="F29" s="133" t="str">
        <f t="shared" si="6"/>
        <v>Estable</v>
      </c>
      <c r="G29" s="56" t="str">
        <f t="shared" si="7"/>
        <v>Estable</v>
      </c>
      <c r="H29" s="56" t="str">
        <f t="shared" si="8"/>
        <v>Estable</v>
      </c>
    </row>
    <row r="30" spans="3:17" ht="15" customHeight="1" x14ac:dyDescent="0.25">
      <c r="C30" s="223" t="s">
        <v>135</v>
      </c>
      <c r="D30" s="51">
        <f>'Calculo TR NO MR'!A34</f>
        <v>43053.487499999996</v>
      </c>
      <c r="E30" s="55">
        <f>'Calculo TR NO MR'!B34</f>
        <v>20.149999999999999</v>
      </c>
      <c r="F30" s="133" t="str">
        <f t="shared" si="6"/>
        <v>Estable</v>
      </c>
      <c r="G30" s="56" t="str">
        <f t="shared" si="7"/>
        <v>Estable</v>
      </c>
      <c r="H30" s="56" t="str">
        <f t="shared" si="8"/>
        <v xml:space="preserve"> </v>
      </c>
    </row>
    <row r="31" spans="3:17" x14ac:dyDescent="0.25">
      <c r="C31" s="223"/>
      <c r="D31" s="51">
        <f>'Calculo TR NO MR'!A35</f>
        <v>43053.488194444442</v>
      </c>
      <c r="E31" s="55">
        <f>'Calculo TR NO MR'!B35</f>
        <v>18.64</v>
      </c>
      <c r="F31" s="224" t="s">
        <v>34</v>
      </c>
      <c r="G31" s="225"/>
      <c r="H31" s="226"/>
    </row>
    <row r="32" spans="3:17" x14ac:dyDescent="0.25">
      <c r="C32" s="223"/>
      <c r="D32" s="51">
        <f>'Calculo TR NO MR'!A36</f>
        <v>43053.488888888889</v>
      </c>
      <c r="E32" s="55">
        <f>'Calculo TR NO MR'!B36</f>
        <v>29.74</v>
      </c>
      <c r="F32" s="133" t="str">
        <f>IF(ABS(E31-E32)&lt;K$25,"Estable"," ")</f>
        <v xml:space="preserve"> </v>
      </c>
      <c r="G32" s="56" t="str">
        <f>IF(ABS(E31-E32)&lt;L$26,"Estable"," ")</f>
        <v xml:space="preserve"> </v>
      </c>
      <c r="H32" s="56" t="str">
        <f>IF(ABS(E31-E32)&lt;0.5,"Estable"," ")</f>
        <v xml:space="preserve"> </v>
      </c>
    </row>
    <row r="33" spans="3:8" x14ac:dyDescent="0.25">
      <c r="C33" s="223"/>
      <c r="D33" s="51">
        <f>'Calculo TR NO MR'!A37</f>
        <v>43053.489583333336</v>
      </c>
      <c r="E33" s="55">
        <f>'Calculo TR NO MR'!B37</f>
        <v>30.67</v>
      </c>
      <c r="F33" s="133" t="str">
        <f>IF(ABS(E32-E33)&lt;K$25,"Estable"," ")</f>
        <v xml:space="preserve"> </v>
      </c>
      <c r="G33" s="56" t="str">
        <f t="shared" ref="G33:G37" si="9">IF(ABS(E32-E33)&lt;L$26,"Estable"," ")</f>
        <v>Estable</v>
      </c>
      <c r="H33" s="56" t="str">
        <f t="shared" ref="H33:H37" si="10">IF(ABS(E32-E33)&lt;0.5,"Estable"," ")</f>
        <v xml:space="preserve"> </v>
      </c>
    </row>
    <row r="34" spans="3:8" x14ac:dyDescent="0.25">
      <c r="C34" s="223"/>
      <c r="D34" s="51">
        <f>'Calculo TR NO MR'!A38</f>
        <v>43053.490277777775</v>
      </c>
      <c r="E34" s="55">
        <f>'Calculo TR NO MR'!B38</f>
        <v>30.64</v>
      </c>
      <c r="F34" s="133" t="str">
        <f t="shared" ref="F34:F37" si="11">IF(ABS(E33-E34)&lt;K$25,"Estable"," ")</f>
        <v>Estable</v>
      </c>
      <c r="G34" s="56" t="str">
        <f t="shared" si="9"/>
        <v>Estable</v>
      </c>
      <c r="H34" s="56" t="str">
        <f t="shared" si="10"/>
        <v>Estable</v>
      </c>
    </row>
    <row r="35" spans="3:8" x14ac:dyDescent="0.25">
      <c r="C35" s="223"/>
      <c r="D35" s="51">
        <f>'Calculo TR NO MR'!A39</f>
        <v>43053.490972222222</v>
      </c>
      <c r="E35" s="55">
        <f>'Calculo TR NO MR'!B39</f>
        <v>29.93</v>
      </c>
      <c r="F35" s="133" t="str">
        <f t="shared" si="11"/>
        <v>Estable</v>
      </c>
      <c r="G35" s="56" t="str">
        <f t="shared" si="9"/>
        <v>Estable</v>
      </c>
      <c r="H35" s="56" t="str">
        <f t="shared" si="10"/>
        <v xml:space="preserve"> </v>
      </c>
    </row>
    <row r="36" spans="3:8" x14ac:dyDescent="0.25">
      <c r="C36" s="223"/>
      <c r="D36" s="51">
        <f>'Calculo TR NO MR'!A40</f>
        <v>43053.491666666669</v>
      </c>
      <c r="E36" s="55">
        <f>'Calculo TR NO MR'!B40</f>
        <v>19.489999999999998</v>
      </c>
      <c r="F36" s="133" t="str">
        <f t="shared" si="11"/>
        <v xml:space="preserve"> </v>
      </c>
      <c r="G36" s="56" t="str">
        <f t="shared" si="9"/>
        <v xml:space="preserve"> </v>
      </c>
      <c r="H36" s="56" t="str">
        <f t="shared" si="10"/>
        <v xml:space="preserve"> </v>
      </c>
    </row>
    <row r="37" spans="3:8" x14ac:dyDescent="0.25">
      <c r="C37" s="223"/>
      <c r="D37" s="51">
        <f>'Calculo TR NO MR'!A41</f>
        <v>43053.492361111108</v>
      </c>
      <c r="E37" s="55">
        <f>'Calculo TR NO MR'!B41</f>
        <v>19.059999999999999</v>
      </c>
      <c r="F37" s="133" t="str">
        <f t="shared" si="11"/>
        <v>Estable</v>
      </c>
      <c r="G37" s="56" t="str">
        <f t="shared" si="9"/>
        <v>Estable</v>
      </c>
      <c r="H37" s="56" t="str">
        <f t="shared" si="10"/>
        <v>Estable</v>
      </c>
    </row>
  </sheetData>
  <mergeCells count="18">
    <mergeCell ref="C2:H2"/>
    <mergeCell ref="C3:C4"/>
    <mergeCell ref="F3:H3"/>
    <mergeCell ref="M4:N4"/>
    <mergeCell ref="C5:C9"/>
    <mergeCell ref="M5:O5"/>
    <mergeCell ref="M25:N25"/>
    <mergeCell ref="M26:O26"/>
    <mergeCell ref="C30:C37"/>
    <mergeCell ref="F31:H31"/>
    <mergeCell ref="K4:L4"/>
    <mergeCell ref="K25:L25"/>
    <mergeCell ref="C10:C16"/>
    <mergeCell ref="F10:H10"/>
    <mergeCell ref="C22:H22"/>
    <mergeCell ref="C23:C24"/>
    <mergeCell ref="F23:H23"/>
    <mergeCell ref="C25:C2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B045E-D148-4319-9926-1B4702F0C5EE}">
  <dimension ref="A1:M57"/>
  <sheetViews>
    <sheetView topLeftCell="A10" zoomScaleNormal="100" zoomScaleSheetLayoutView="87" workbookViewId="0">
      <selection activeCell="B19" sqref="B19:C19"/>
    </sheetView>
  </sheetViews>
  <sheetFormatPr baseColWidth="10" defaultRowHeight="15" x14ac:dyDescent="0.25"/>
  <cols>
    <col min="1" max="1" width="3.7109375" customWidth="1"/>
    <col min="2" max="2" width="10.42578125" customWidth="1"/>
    <col min="3" max="3" width="10.7109375" customWidth="1"/>
    <col min="4" max="4" width="17.7109375" customWidth="1"/>
    <col min="5" max="5" width="6.42578125" customWidth="1"/>
    <col min="6" max="6" width="3.7109375" customWidth="1"/>
    <col min="7" max="7" width="10.7109375" customWidth="1"/>
    <col min="8" max="8" width="10.7109375" style="36" customWidth="1"/>
    <col min="9" max="9" width="17.7109375" style="43" customWidth="1"/>
    <col min="10" max="10" width="26" style="36" bestFit="1" customWidth="1"/>
    <col min="11" max="11" width="15.42578125" style="36" bestFit="1" customWidth="1"/>
    <col min="12" max="13" width="11.42578125" style="36"/>
  </cols>
  <sheetData>
    <row r="1" spans="1:13" ht="12" customHeight="1" x14ac:dyDescent="0.25">
      <c r="A1" s="5"/>
      <c r="B1" s="2"/>
      <c r="C1" s="2"/>
      <c r="D1" s="2"/>
      <c r="E1" s="2"/>
      <c r="F1" s="2"/>
      <c r="G1" s="2"/>
      <c r="H1" s="37"/>
      <c r="I1" s="38"/>
    </row>
    <row r="2" spans="1:13" ht="34.5" customHeight="1" x14ac:dyDescent="0.25">
      <c r="A2" s="185"/>
      <c r="B2" s="185"/>
      <c r="C2" s="185"/>
      <c r="D2" s="185"/>
      <c r="E2" s="186" t="s">
        <v>27</v>
      </c>
      <c r="F2" s="187"/>
      <c r="G2" s="187"/>
      <c r="H2" s="187"/>
      <c r="I2" s="187"/>
    </row>
    <row r="3" spans="1:13" ht="7.5" customHeight="1" x14ac:dyDescent="0.25">
      <c r="A3" s="3"/>
      <c r="B3" s="1"/>
      <c r="C3" s="1"/>
      <c r="D3" s="1"/>
      <c r="E3" s="1"/>
      <c r="F3" s="1"/>
      <c r="G3" s="1"/>
      <c r="H3" s="39"/>
      <c r="I3" s="40"/>
    </row>
    <row r="4" spans="1:13" ht="14.25" customHeight="1" x14ac:dyDescent="0.25">
      <c r="A4" s="188" t="s">
        <v>117</v>
      </c>
      <c r="B4" s="188"/>
      <c r="C4" s="188"/>
      <c r="D4" s="188"/>
      <c r="E4" s="188"/>
      <c r="F4" s="188"/>
      <c r="G4" s="188"/>
      <c r="H4" s="188"/>
      <c r="I4" s="188"/>
    </row>
    <row r="5" spans="1:13" ht="13.5" customHeight="1" x14ac:dyDescent="0.25">
      <c r="A5" s="177"/>
      <c r="B5" s="178" t="s">
        <v>8</v>
      </c>
      <c r="C5" s="178"/>
      <c r="D5" s="178"/>
      <c r="E5" s="179" t="s">
        <v>48</v>
      </c>
      <c r="F5" s="179"/>
      <c r="G5" s="179"/>
      <c r="H5" s="179"/>
      <c r="I5" s="179"/>
    </row>
    <row r="6" spans="1:13" x14ac:dyDescent="0.25">
      <c r="A6" s="177"/>
      <c r="B6" s="178" t="s">
        <v>0</v>
      </c>
      <c r="C6" s="178"/>
      <c r="D6" s="178"/>
      <c r="E6" s="179" t="s">
        <v>26</v>
      </c>
      <c r="F6" s="179"/>
      <c r="G6" s="179"/>
      <c r="H6" s="179"/>
      <c r="I6" s="179"/>
    </row>
    <row r="7" spans="1:13" x14ac:dyDescent="0.25">
      <c r="A7" s="177"/>
      <c r="B7" s="178" t="s">
        <v>18</v>
      </c>
      <c r="C7" s="178"/>
      <c r="D7" s="178"/>
      <c r="E7" s="189">
        <v>43053</v>
      </c>
      <c r="F7" s="189"/>
      <c r="G7" s="189"/>
      <c r="H7" s="189"/>
      <c r="I7" s="189"/>
    </row>
    <row r="8" spans="1:13" ht="13.5" customHeight="1" x14ac:dyDescent="0.25">
      <c r="A8" s="71"/>
      <c r="B8" s="176"/>
      <c r="C8" s="176"/>
      <c r="D8" s="176"/>
      <c r="E8" s="25"/>
      <c r="F8" s="25"/>
      <c r="G8" s="25"/>
      <c r="H8" s="41"/>
      <c r="I8" s="72"/>
    </row>
    <row r="9" spans="1:13" ht="15.75" customHeight="1" x14ac:dyDescent="0.25">
      <c r="A9" s="177" t="s">
        <v>7</v>
      </c>
      <c r="B9" s="178" t="s">
        <v>6</v>
      </c>
      <c r="C9" s="178"/>
      <c r="D9" s="178"/>
      <c r="E9" s="179" t="s">
        <v>106</v>
      </c>
      <c r="F9" s="179"/>
      <c r="G9" s="179"/>
      <c r="H9" s="179"/>
      <c r="I9" s="179"/>
    </row>
    <row r="10" spans="1:13" x14ac:dyDescent="0.25">
      <c r="A10" s="177"/>
      <c r="B10" s="178" t="s">
        <v>1</v>
      </c>
      <c r="C10" s="178"/>
      <c r="D10" s="178"/>
      <c r="E10" s="179" t="s">
        <v>25</v>
      </c>
      <c r="F10" s="179"/>
      <c r="G10" s="179"/>
      <c r="H10" s="179"/>
      <c r="I10" s="179"/>
    </row>
    <row r="11" spans="1:13" x14ac:dyDescent="0.25">
      <c r="A11" s="177"/>
      <c r="B11" s="178" t="s">
        <v>19</v>
      </c>
      <c r="C11" s="178"/>
      <c r="D11" s="178"/>
      <c r="E11" s="180" t="s">
        <v>107</v>
      </c>
      <c r="F11" s="179"/>
      <c r="G11" s="179"/>
      <c r="H11" s="179"/>
      <c r="I11" s="179"/>
    </row>
    <row r="12" spans="1:13" x14ac:dyDescent="0.25">
      <c r="A12" s="177"/>
      <c r="B12" s="181" t="s">
        <v>109</v>
      </c>
      <c r="C12" s="182"/>
      <c r="D12" s="89">
        <v>0</v>
      </c>
      <c r="E12" s="78" t="s">
        <v>108</v>
      </c>
      <c r="F12" s="78"/>
      <c r="G12" s="79"/>
      <c r="H12" s="183">
        <v>265</v>
      </c>
      <c r="I12" s="184"/>
    </row>
    <row r="13" spans="1:13" x14ac:dyDescent="0.25">
      <c r="A13" s="73"/>
      <c r="B13" s="1"/>
      <c r="C13" s="1"/>
      <c r="D13" s="1"/>
      <c r="E13" s="1"/>
      <c r="F13" s="1"/>
      <c r="G13" s="1"/>
      <c r="H13" s="39"/>
      <c r="I13" s="70"/>
    </row>
    <row r="14" spans="1:13" ht="15.75" customHeight="1" x14ac:dyDescent="0.25">
      <c r="A14" s="196" t="s">
        <v>3</v>
      </c>
      <c r="B14" s="89" t="s">
        <v>4</v>
      </c>
      <c r="C14" s="89" t="s">
        <v>2</v>
      </c>
      <c r="D14" s="90"/>
      <c r="E14" s="1"/>
      <c r="F14" s="196" t="s">
        <v>22</v>
      </c>
      <c r="G14" s="67" t="s">
        <v>4</v>
      </c>
      <c r="H14" s="68" t="s">
        <v>2</v>
      </c>
      <c r="I14" s="101"/>
      <c r="K14"/>
      <c r="L14"/>
      <c r="M14"/>
    </row>
    <row r="15" spans="1:13" ht="15.75" customHeight="1" x14ac:dyDescent="0.25">
      <c r="A15" s="197"/>
      <c r="B15" s="89" t="s">
        <v>20</v>
      </c>
      <c r="C15" s="89" t="s">
        <v>21</v>
      </c>
      <c r="D15" s="90"/>
      <c r="E15" s="1"/>
      <c r="F15" s="197"/>
      <c r="G15" s="67" t="s">
        <v>20</v>
      </c>
      <c r="H15" s="68" t="s">
        <v>21</v>
      </c>
      <c r="I15" s="101"/>
      <c r="K15" s="42"/>
    </row>
    <row r="16" spans="1:13" ht="15.75" customHeight="1" x14ac:dyDescent="0.25">
      <c r="A16" s="197"/>
      <c r="B16" s="24">
        <v>43053.479166666664</v>
      </c>
      <c r="C16" s="29">
        <v>96.1</v>
      </c>
      <c r="D16" s="101" t="s">
        <v>43</v>
      </c>
      <c r="E16" s="1"/>
      <c r="F16" s="197"/>
      <c r="G16" s="44">
        <v>43053.49722222222</v>
      </c>
      <c r="H16" s="45">
        <v>126.1</v>
      </c>
      <c r="I16" s="101" t="s">
        <v>43</v>
      </c>
      <c r="K16" s="42"/>
    </row>
    <row r="17" spans="1:12" x14ac:dyDescent="0.25">
      <c r="A17" s="197"/>
      <c r="B17" s="24">
        <v>43053.479861111111</v>
      </c>
      <c r="C17" s="29">
        <v>118.7</v>
      </c>
      <c r="D17" s="101" t="s">
        <v>43</v>
      </c>
      <c r="E17" s="1"/>
      <c r="F17" s="197"/>
      <c r="G17" s="44">
        <v>43053.497916666667</v>
      </c>
      <c r="H17" s="45">
        <v>147.4</v>
      </c>
      <c r="I17" s="101" t="s">
        <v>43</v>
      </c>
      <c r="K17" s="62"/>
      <c r="L17"/>
    </row>
    <row r="18" spans="1:12" x14ac:dyDescent="0.25">
      <c r="A18" s="197"/>
      <c r="B18" s="24">
        <v>43053.480555555601</v>
      </c>
      <c r="C18" s="29">
        <v>128.5</v>
      </c>
      <c r="D18" s="101" t="s">
        <v>43</v>
      </c>
      <c r="E18" s="1"/>
      <c r="F18" s="197"/>
      <c r="G18" s="44">
        <v>43053.498611111107</v>
      </c>
      <c r="H18" s="45">
        <v>152</v>
      </c>
      <c r="I18" s="101" t="s">
        <v>43</v>
      </c>
      <c r="K18" s="62"/>
      <c r="L18"/>
    </row>
    <row r="19" spans="1:12" x14ac:dyDescent="0.25">
      <c r="A19" s="197"/>
      <c r="B19" s="65">
        <v>43053.481249999997</v>
      </c>
      <c r="C19" s="66">
        <v>132.5</v>
      </c>
      <c r="D19" s="98" t="s">
        <v>102</v>
      </c>
      <c r="E19" s="1"/>
      <c r="F19" s="197"/>
      <c r="G19" s="44">
        <v>43053.499305555553</v>
      </c>
      <c r="H19" s="45">
        <v>152</v>
      </c>
      <c r="I19" s="101" t="s">
        <v>43</v>
      </c>
      <c r="K19" s="62"/>
      <c r="L19"/>
    </row>
    <row r="20" spans="1:12" x14ac:dyDescent="0.25">
      <c r="A20" s="197"/>
      <c r="B20" s="26">
        <v>43053.481944444502</v>
      </c>
      <c r="C20" s="244">
        <v>110.9</v>
      </c>
      <c r="E20" s="1"/>
      <c r="F20" s="197"/>
      <c r="G20" s="99">
        <v>43053.5</v>
      </c>
      <c r="H20" s="100">
        <v>151.5</v>
      </c>
      <c r="I20" s="98" t="s">
        <v>102</v>
      </c>
      <c r="K20" s="62"/>
      <c r="L20"/>
    </row>
    <row r="21" spans="1:12" x14ac:dyDescent="0.25">
      <c r="A21" s="197"/>
      <c r="B21" s="24">
        <v>43053.482638888898</v>
      </c>
      <c r="C21" s="29">
        <v>32.07</v>
      </c>
      <c r="D21" s="101"/>
      <c r="E21" s="1"/>
      <c r="F21" s="197"/>
      <c r="G21" s="44">
        <v>43053.500694444447</v>
      </c>
      <c r="H21" s="45">
        <v>174.5</v>
      </c>
      <c r="I21" s="101"/>
      <c r="K21" s="62"/>
      <c r="L21"/>
    </row>
    <row r="22" spans="1:12" x14ac:dyDescent="0.25">
      <c r="A22" s="197"/>
      <c r="B22" s="24">
        <v>43053.483333333301</v>
      </c>
      <c r="C22" s="29">
        <v>15.85</v>
      </c>
      <c r="D22" s="101"/>
      <c r="E22" s="1"/>
      <c r="F22" s="197"/>
      <c r="G22" s="44">
        <v>43053.501388888886</v>
      </c>
      <c r="H22" s="45">
        <v>246.4</v>
      </c>
      <c r="I22" s="101"/>
      <c r="K22" s="62"/>
      <c r="L22"/>
    </row>
    <row r="23" spans="1:12" x14ac:dyDescent="0.25">
      <c r="A23" s="197"/>
      <c r="B23" s="24">
        <v>43053.484027777798</v>
      </c>
      <c r="C23" s="29">
        <v>6.43</v>
      </c>
      <c r="D23" s="101"/>
      <c r="E23" s="1"/>
      <c r="F23" s="197"/>
      <c r="G23" s="44">
        <v>43053.502083333333</v>
      </c>
      <c r="H23" s="45">
        <v>257.5</v>
      </c>
      <c r="I23" s="101"/>
      <c r="K23" s="62"/>
      <c r="L23"/>
    </row>
    <row r="24" spans="1:12" x14ac:dyDescent="0.25">
      <c r="A24" s="197"/>
      <c r="B24" s="24">
        <v>43053.484722222202</v>
      </c>
      <c r="C24" s="29">
        <v>4.33</v>
      </c>
      <c r="D24" s="101"/>
      <c r="E24" s="1"/>
      <c r="F24" s="197"/>
      <c r="G24" s="44">
        <v>43053.50277777778</v>
      </c>
      <c r="H24" s="45">
        <v>257.3</v>
      </c>
      <c r="I24" s="101"/>
      <c r="K24" s="62"/>
      <c r="L24"/>
    </row>
    <row r="25" spans="1:12" x14ac:dyDescent="0.25">
      <c r="A25" s="197"/>
      <c r="B25" s="24">
        <v>43053.485416666699</v>
      </c>
      <c r="C25" s="29">
        <v>57.54</v>
      </c>
      <c r="D25" s="101"/>
      <c r="E25" s="1"/>
      <c r="F25" s="197"/>
      <c r="G25" s="44">
        <v>43053.503472222219</v>
      </c>
      <c r="H25" s="45">
        <v>188.1</v>
      </c>
      <c r="I25" s="101"/>
      <c r="K25" s="62"/>
      <c r="L25"/>
    </row>
    <row r="26" spans="1:12" x14ac:dyDescent="0.25">
      <c r="A26" s="197"/>
      <c r="B26" s="24">
        <v>43053.486111111102</v>
      </c>
      <c r="C26" s="29">
        <v>136.6</v>
      </c>
      <c r="D26" s="101" t="s">
        <v>43</v>
      </c>
      <c r="E26" s="1"/>
      <c r="F26" s="197"/>
      <c r="G26" s="44">
        <v>43053.504166666666</v>
      </c>
      <c r="H26" s="45">
        <v>152.1</v>
      </c>
      <c r="I26" s="101" t="s">
        <v>43</v>
      </c>
      <c r="K26" s="62"/>
    </row>
    <row r="27" spans="1:12" x14ac:dyDescent="0.25">
      <c r="A27" s="197"/>
      <c r="B27" s="24">
        <v>43053.4868055556</v>
      </c>
      <c r="C27" s="29">
        <v>140.19999999999999</v>
      </c>
      <c r="D27" s="101" t="s">
        <v>43</v>
      </c>
      <c r="E27" s="1"/>
      <c r="F27" s="197"/>
      <c r="G27" s="44">
        <v>43053.504861111112</v>
      </c>
      <c r="H27" s="45">
        <v>148.9</v>
      </c>
      <c r="I27" s="101" t="s">
        <v>43</v>
      </c>
      <c r="K27" s="62"/>
      <c r="L27"/>
    </row>
    <row r="28" spans="1:12" x14ac:dyDescent="0.25">
      <c r="A28" s="197"/>
      <c r="B28" s="24">
        <v>43053.487500000003</v>
      </c>
      <c r="C28" s="27">
        <v>141.9</v>
      </c>
      <c r="D28" s="101" t="s">
        <v>43</v>
      </c>
      <c r="E28" s="1"/>
      <c r="F28" s="197"/>
      <c r="G28" s="44">
        <v>43053.505555555552</v>
      </c>
      <c r="H28" s="45">
        <v>146.5</v>
      </c>
      <c r="I28" s="101" t="s">
        <v>43</v>
      </c>
      <c r="K28" s="62"/>
      <c r="L28"/>
    </row>
    <row r="29" spans="1:12" x14ac:dyDescent="0.25">
      <c r="A29" s="197"/>
      <c r="B29" s="24">
        <v>43053.488194444501</v>
      </c>
      <c r="C29" s="29">
        <v>261.60000000000002</v>
      </c>
      <c r="D29" s="101" t="s">
        <v>43</v>
      </c>
      <c r="E29" s="1"/>
      <c r="F29" s="197"/>
      <c r="G29" s="44">
        <v>43053.506249999999</v>
      </c>
      <c r="H29" s="45">
        <v>115.6</v>
      </c>
      <c r="I29" s="58"/>
      <c r="K29" s="62"/>
      <c r="L29"/>
    </row>
    <row r="30" spans="1:12" x14ac:dyDescent="0.25">
      <c r="A30" s="197"/>
      <c r="B30" s="24">
        <v>43053.488888888904</v>
      </c>
      <c r="C30" s="27">
        <v>398.5</v>
      </c>
      <c r="D30" s="101" t="s">
        <v>43</v>
      </c>
      <c r="E30" s="1"/>
      <c r="F30" s="197"/>
      <c r="G30" s="44">
        <v>43053.506944444402</v>
      </c>
      <c r="H30" s="45">
        <v>24.66</v>
      </c>
      <c r="I30" s="101"/>
      <c r="K30" s="42"/>
    </row>
    <row r="31" spans="1:12" ht="15" customHeight="1" x14ac:dyDescent="0.25">
      <c r="A31" s="197"/>
      <c r="B31" s="24">
        <v>43053.489583333401</v>
      </c>
      <c r="C31" s="29">
        <v>414.2</v>
      </c>
      <c r="D31" s="101" t="s">
        <v>43</v>
      </c>
      <c r="E31" s="1"/>
      <c r="F31" s="197"/>
      <c r="G31" s="44">
        <v>43053.507638888899</v>
      </c>
      <c r="H31" s="45">
        <v>22.76</v>
      </c>
      <c r="I31" s="101"/>
      <c r="K31" s="42"/>
    </row>
    <row r="32" spans="1:12" ht="14.25" customHeight="1" x14ac:dyDescent="0.25">
      <c r="A32" s="197"/>
      <c r="B32" s="24">
        <v>43053.490277777797</v>
      </c>
      <c r="C32" s="27">
        <v>415</v>
      </c>
      <c r="D32" s="101" t="s">
        <v>43</v>
      </c>
      <c r="E32" s="1"/>
      <c r="F32" s="197"/>
      <c r="G32" s="44">
        <v>43053.508333333302</v>
      </c>
      <c r="H32" s="45">
        <v>22.37</v>
      </c>
      <c r="I32" s="101"/>
      <c r="K32" s="42"/>
    </row>
    <row r="33" spans="1:11" x14ac:dyDescent="0.25">
      <c r="A33" s="198"/>
      <c r="B33" s="24"/>
      <c r="C33" s="29"/>
      <c r="D33" s="101"/>
      <c r="E33" s="1"/>
      <c r="F33" s="198"/>
      <c r="G33" s="44"/>
      <c r="H33" s="45"/>
      <c r="I33" s="101"/>
      <c r="K33" s="42"/>
    </row>
    <row r="34" spans="1:11" x14ac:dyDescent="0.25">
      <c r="A34" s="73"/>
      <c r="B34" s="41"/>
      <c r="C34" s="103"/>
      <c r="D34" s="1"/>
      <c r="E34" s="1"/>
      <c r="F34" s="102"/>
      <c r="G34" s="1"/>
      <c r="H34" s="39"/>
      <c r="I34" s="70"/>
      <c r="K34" s="42"/>
    </row>
    <row r="35" spans="1:11" ht="14.25" customHeight="1" x14ac:dyDescent="0.25">
      <c r="A35" s="69"/>
      <c r="B35" s="1"/>
      <c r="C35" s="190" t="s">
        <v>5</v>
      </c>
      <c r="D35" s="191"/>
      <c r="E35" s="191"/>
      <c r="F35" s="191"/>
      <c r="G35" s="191"/>
      <c r="H35" s="192"/>
      <c r="I35" s="70"/>
      <c r="K35" s="42"/>
    </row>
    <row r="36" spans="1:11" x14ac:dyDescent="0.25">
      <c r="A36" s="74"/>
      <c r="B36" s="4"/>
      <c r="C36" s="193" t="s">
        <v>10</v>
      </c>
      <c r="D36" s="194"/>
      <c r="E36" s="194"/>
      <c r="F36" s="194"/>
      <c r="G36" s="194"/>
      <c r="H36" s="195"/>
      <c r="I36" s="70"/>
      <c r="K36" s="42"/>
    </row>
    <row r="37" spans="1:11" ht="20.25" customHeight="1" x14ac:dyDescent="0.25">
      <c r="A37" s="75"/>
      <c r="B37" s="76"/>
      <c r="C37" s="193"/>
      <c r="D37" s="194"/>
      <c r="E37" s="194"/>
      <c r="F37" s="194"/>
      <c r="G37" s="194"/>
      <c r="H37" s="195"/>
      <c r="I37" s="77"/>
      <c r="K37" s="42"/>
    </row>
    <row r="38" spans="1:11" x14ac:dyDescent="0.25">
      <c r="A38" s="1"/>
      <c r="F38" s="41"/>
      <c r="K38" s="42"/>
    </row>
    <row r="39" spans="1:11" x14ac:dyDescent="0.25">
      <c r="K39" s="42"/>
    </row>
    <row r="40" spans="1:11" x14ac:dyDescent="0.25">
      <c r="K40" s="42"/>
    </row>
    <row r="41" spans="1:11" x14ac:dyDescent="0.25">
      <c r="K41" s="42"/>
    </row>
    <row r="42" spans="1:11" x14ac:dyDescent="0.25">
      <c r="K42" s="42"/>
    </row>
    <row r="43" spans="1:11" x14ac:dyDescent="0.25">
      <c r="K43" s="42"/>
    </row>
    <row r="44" spans="1:11" x14ac:dyDescent="0.25">
      <c r="K44" s="42"/>
    </row>
    <row r="45" spans="1:11" x14ac:dyDescent="0.25">
      <c r="K45" s="42"/>
    </row>
    <row r="46" spans="1:11" x14ac:dyDescent="0.25">
      <c r="K46" s="42"/>
    </row>
    <row r="47" spans="1:11" x14ac:dyDescent="0.25">
      <c r="K47" s="42"/>
    </row>
    <row r="48" spans="1:11" x14ac:dyDescent="0.25">
      <c r="K48" s="42"/>
    </row>
    <row r="49" spans="11:11" x14ac:dyDescent="0.25">
      <c r="K49" s="42"/>
    </row>
    <row r="50" spans="11:11" x14ac:dyDescent="0.25">
      <c r="K50" s="42"/>
    </row>
    <row r="51" spans="11:11" x14ac:dyDescent="0.25">
      <c r="K51" s="42"/>
    </row>
    <row r="52" spans="11:11" x14ac:dyDescent="0.25">
      <c r="K52" s="42"/>
    </row>
    <row r="53" spans="11:11" x14ac:dyDescent="0.25">
      <c r="K53" s="42"/>
    </row>
    <row r="54" spans="11:11" x14ac:dyDescent="0.25">
      <c r="K54" s="42"/>
    </row>
    <row r="55" spans="11:11" x14ac:dyDescent="0.25">
      <c r="K55" s="42"/>
    </row>
    <row r="56" spans="11:11" x14ac:dyDescent="0.25">
      <c r="K56" s="42"/>
    </row>
    <row r="57" spans="11:11" x14ac:dyDescent="0.25">
      <c r="K57" s="42"/>
    </row>
  </sheetData>
  <mergeCells count="25">
    <mergeCell ref="A2:D2"/>
    <mergeCell ref="E2:I2"/>
    <mergeCell ref="A4:I4"/>
    <mergeCell ref="A5:A7"/>
    <mergeCell ref="B5:D5"/>
    <mergeCell ref="E5:I5"/>
    <mergeCell ref="B6:D6"/>
    <mergeCell ref="E6:I6"/>
    <mergeCell ref="B7:D7"/>
    <mergeCell ref="E7:I7"/>
    <mergeCell ref="B8:D8"/>
    <mergeCell ref="A9:A12"/>
    <mergeCell ref="B9:D9"/>
    <mergeCell ref="E9:I9"/>
    <mergeCell ref="B10:D10"/>
    <mergeCell ref="E10:I10"/>
    <mergeCell ref="B11:D11"/>
    <mergeCell ref="E11:I11"/>
    <mergeCell ref="B12:C12"/>
    <mergeCell ref="H12:I12"/>
    <mergeCell ref="A14:A33"/>
    <mergeCell ref="F14:F33"/>
    <mergeCell ref="C35:H35"/>
    <mergeCell ref="C36:H36"/>
    <mergeCell ref="C37:H37"/>
  </mergeCells>
  <pageMargins left="1.05" right="0.81" top="0.39" bottom="0.43" header="0.31496062992125984" footer="0.31496062992125984"/>
  <pageSetup scale="11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C0063-88A8-4938-B968-02B59717F947}">
  <dimension ref="A1:P64"/>
  <sheetViews>
    <sheetView tabSelected="1" topLeftCell="A22" zoomScaleNormal="100" workbookViewId="0">
      <selection activeCell="K42" sqref="K42"/>
    </sheetView>
  </sheetViews>
  <sheetFormatPr baseColWidth="10" defaultRowHeight="15" x14ac:dyDescent="0.25"/>
  <cols>
    <col min="1" max="1" width="18.140625" customWidth="1"/>
    <col min="2" max="2" width="18" customWidth="1"/>
    <col min="3" max="3" width="26" style="33" bestFit="1" customWidth="1"/>
    <col min="5" max="5" width="13.85546875" customWidth="1"/>
    <col min="6" max="6" width="14.5703125" customWidth="1"/>
    <col min="8" max="8" width="11.42578125" customWidth="1"/>
  </cols>
  <sheetData>
    <row r="1" spans="1:16" x14ac:dyDescent="0.25">
      <c r="A1" s="7" t="s">
        <v>4</v>
      </c>
      <c r="B1" s="7" t="s">
        <v>2</v>
      </c>
      <c r="C1" s="31"/>
      <c r="E1" s="88"/>
      <c r="F1" s="88"/>
    </row>
    <row r="2" spans="1:16" x14ac:dyDescent="0.25">
      <c r="A2" s="9" t="s">
        <v>20</v>
      </c>
      <c r="B2" s="9" t="s">
        <v>6</v>
      </c>
      <c r="C2" s="31"/>
      <c r="E2" s="88"/>
      <c r="F2" s="88"/>
    </row>
    <row r="3" spans="1:16" ht="15.75" thickBot="1" x14ac:dyDescent="0.3">
      <c r="A3" s="9"/>
      <c r="B3" s="9" t="s">
        <v>21</v>
      </c>
      <c r="C3" s="31"/>
      <c r="E3" s="88"/>
      <c r="F3" s="88" t="s">
        <v>28</v>
      </c>
    </row>
    <row r="4" spans="1:16" ht="15.75" thickBot="1" x14ac:dyDescent="0.3">
      <c r="A4" s="34">
        <f>'Planilla SO2 MR'!B16</f>
        <v>43053.479166666664</v>
      </c>
      <c r="B4" s="35">
        <f>'Planilla SO2 MR'!C16</f>
        <v>96.1</v>
      </c>
      <c r="C4" s="35" t="str">
        <f>'Planilla SO2 MR'!D16</f>
        <v>VEEC</v>
      </c>
      <c r="E4" s="208" t="s">
        <v>105</v>
      </c>
      <c r="F4" s="209"/>
      <c r="G4" s="209"/>
      <c r="H4" s="209"/>
      <c r="I4" s="209"/>
      <c r="J4" s="204"/>
    </row>
    <row r="5" spans="1:16" x14ac:dyDescent="0.25">
      <c r="A5" s="34">
        <f>'Planilla SO2 MR'!B17</f>
        <v>43053.479861111111</v>
      </c>
      <c r="B5" s="35">
        <f>'Planilla SO2 MR'!C17</f>
        <v>118.7</v>
      </c>
      <c r="C5" s="35"/>
      <c r="E5" s="216" t="s">
        <v>11</v>
      </c>
      <c r="F5" s="217"/>
      <c r="G5" s="218"/>
      <c r="H5" s="16">
        <f>B4</f>
        <v>96.1</v>
      </c>
      <c r="I5" s="219" t="s">
        <v>16</v>
      </c>
      <c r="J5" s="220"/>
    </row>
    <row r="6" spans="1:16" x14ac:dyDescent="0.25">
      <c r="A6" s="34">
        <f>'Planilla SO2 MR'!B18</f>
        <v>43053.480555555601</v>
      </c>
      <c r="B6" s="35">
        <f>'Planilla SO2 MR'!C18</f>
        <v>128.5</v>
      </c>
      <c r="E6" s="212" t="s">
        <v>13</v>
      </c>
      <c r="F6" s="185"/>
      <c r="G6" s="185"/>
      <c r="H6" s="13">
        <f>B12</f>
        <v>4.33</v>
      </c>
      <c r="I6" s="199" t="s">
        <v>16</v>
      </c>
      <c r="J6" s="200"/>
    </row>
    <row r="7" spans="1:16" x14ac:dyDescent="0.25">
      <c r="A7" s="112">
        <f>'Planilla SO2 MR'!B19</f>
        <v>43053.481249999997</v>
      </c>
      <c r="B7" s="117">
        <f>'Planilla SO2 MR'!C19</f>
        <v>132.5</v>
      </c>
      <c r="C7" s="117" t="str">
        <f>'Planilla SO2 MR'!D19</f>
        <v>Inicio Inyección</v>
      </c>
      <c r="E7" s="212" t="s">
        <v>14</v>
      </c>
      <c r="F7" s="185"/>
      <c r="G7" s="185"/>
      <c r="H7" s="13">
        <f>ABS(H6-H5)</f>
        <v>91.77</v>
      </c>
      <c r="I7" s="199" t="s">
        <v>16</v>
      </c>
      <c r="J7" s="200"/>
    </row>
    <row r="8" spans="1:16" x14ac:dyDescent="0.25">
      <c r="A8" s="115">
        <f>'Planilla SO2 MR'!B20</f>
        <v>43053.481944444502</v>
      </c>
      <c r="B8" s="131">
        <f>'Planilla SO2 MR'!C20</f>
        <v>110.9</v>
      </c>
      <c r="C8" s="35"/>
      <c r="E8" s="212" t="s">
        <v>12</v>
      </c>
      <c r="F8" s="185"/>
      <c r="G8" s="185"/>
      <c r="H8" s="13">
        <f>0.95*H7</f>
        <v>87.181499999999986</v>
      </c>
      <c r="I8" s="199" t="s">
        <v>16</v>
      </c>
      <c r="J8" s="200"/>
      <c r="N8">
        <v>4</v>
      </c>
    </row>
    <row r="9" spans="1:16" ht="15.75" thickBot="1" x14ac:dyDescent="0.3">
      <c r="A9" s="34">
        <f>'Planilla SO2 MR'!B21</f>
        <v>43053.482638888898</v>
      </c>
      <c r="B9" s="35">
        <f>'Planilla SO2 MR'!C21</f>
        <v>32.07</v>
      </c>
      <c r="C9" s="35"/>
      <c r="E9" s="213" t="s">
        <v>15</v>
      </c>
      <c r="F9" s="214"/>
      <c r="G9" s="214"/>
      <c r="H9" s="19">
        <f>H5-H8</f>
        <v>8.9185000000000088</v>
      </c>
      <c r="I9" s="201" t="s">
        <v>16</v>
      </c>
      <c r="J9" s="202"/>
    </row>
    <row r="10" spans="1:16" ht="15.75" thickBot="1" x14ac:dyDescent="0.3">
      <c r="A10" s="34">
        <f>'Planilla SO2 MR'!B22</f>
        <v>43053.483333333301</v>
      </c>
      <c r="B10" s="35">
        <f>'Planilla SO2 MR'!C22</f>
        <v>15.85</v>
      </c>
      <c r="C10" s="35"/>
      <c r="E10" s="208" t="s">
        <v>23</v>
      </c>
      <c r="F10" s="209"/>
      <c r="G10" s="215"/>
      <c r="H10" s="22">
        <f>A11-A7</f>
        <v>2.777777801384218E-3</v>
      </c>
      <c r="I10" s="203" t="s">
        <v>17</v>
      </c>
      <c r="J10" s="204"/>
      <c r="K10" s="206" t="s">
        <v>29</v>
      </c>
      <c r="L10" s="207"/>
      <c r="M10" s="207"/>
      <c r="N10" s="207"/>
      <c r="O10" s="207"/>
      <c r="P10" s="207"/>
    </row>
    <row r="11" spans="1:16" x14ac:dyDescent="0.25">
      <c r="A11" s="34">
        <f>'Planilla SO2 MR'!B23</f>
        <v>43053.484027777798</v>
      </c>
      <c r="B11" s="35">
        <f>'Planilla SO2 MR'!C23</f>
        <v>6.43</v>
      </c>
      <c r="C11" s="35"/>
    </row>
    <row r="12" spans="1:16" x14ac:dyDescent="0.25">
      <c r="A12" s="34">
        <f>'Planilla SO2 MR'!B24</f>
        <v>43053.484722222202</v>
      </c>
      <c r="B12" s="35">
        <f>'Planilla SO2 MR'!C24</f>
        <v>4.33</v>
      </c>
      <c r="C12" s="35" t="str">
        <f>'Planilla SO2 MR'!D32</f>
        <v>VEEC</v>
      </c>
    </row>
    <row r="13" spans="1:16" x14ac:dyDescent="0.25">
      <c r="A13" s="34">
        <f>'Planilla SO2 MR'!B25</f>
        <v>43053.485416666699</v>
      </c>
      <c r="B13" s="35">
        <f>'Planilla SO2 MR'!C25</f>
        <v>57.54</v>
      </c>
      <c r="C13" s="35"/>
    </row>
    <row r="14" spans="1:16" x14ac:dyDescent="0.25">
      <c r="A14" s="34">
        <f>'Planilla SO2 MR'!B26</f>
        <v>43053.486111111102</v>
      </c>
      <c r="B14" s="35">
        <f>'Planilla SO2 MR'!C26</f>
        <v>136.6</v>
      </c>
      <c r="C14" s="35"/>
    </row>
    <row r="15" spans="1:16" x14ac:dyDescent="0.25">
      <c r="A15" s="34">
        <f>'Planilla SO2 MR'!B27</f>
        <v>43053.4868055556</v>
      </c>
      <c r="B15" s="35">
        <f>'Planilla SO2 MR'!C27</f>
        <v>140.19999999999999</v>
      </c>
      <c r="C15" s="35"/>
      <c r="E15" s="1"/>
      <c r="F15" s="1"/>
      <c r="G15" s="1"/>
      <c r="H15" s="1"/>
      <c r="I15" s="1"/>
      <c r="J15" s="1"/>
    </row>
    <row r="16" spans="1:16" x14ac:dyDescent="0.25">
      <c r="A16" s="34">
        <f>'Planilla SO2 MR'!B28</f>
        <v>43053.487500000003</v>
      </c>
      <c r="B16" s="35">
        <f>'Planilla SO2 MR'!C28</f>
        <v>141.9</v>
      </c>
      <c r="C16" s="35"/>
      <c r="E16" s="205"/>
      <c r="F16" s="205"/>
      <c r="G16" s="205"/>
      <c r="H16" s="18"/>
      <c r="I16" s="205"/>
      <c r="J16" s="205"/>
    </row>
    <row r="17" spans="1:13" x14ac:dyDescent="0.25">
      <c r="A17" s="34">
        <f>'Planilla SO2 MR'!B29</f>
        <v>43053.488194444501</v>
      </c>
      <c r="B17" s="35">
        <f>'Planilla SO2 MR'!C29</f>
        <v>261.60000000000002</v>
      </c>
      <c r="C17" s="35"/>
      <c r="F17" s="17"/>
    </row>
    <row r="18" spans="1:13" x14ac:dyDescent="0.25">
      <c r="A18" s="34">
        <f>'Planilla SO2 MR'!B30</f>
        <v>43053.488888888904</v>
      </c>
      <c r="B18" s="35">
        <f>'Planilla SO2 MR'!C30</f>
        <v>398.5</v>
      </c>
      <c r="C18" s="35"/>
    </row>
    <row r="19" spans="1:13" x14ac:dyDescent="0.25">
      <c r="A19" s="34">
        <f>'Planilla SO2 MR'!B31</f>
        <v>43053.489583333401</v>
      </c>
      <c r="B19" s="35">
        <f>'Planilla SO2 MR'!C31</f>
        <v>414.2</v>
      </c>
      <c r="C19" s="35"/>
    </row>
    <row r="20" spans="1:13" x14ac:dyDescent="0.25">
      <c r="A20" s="34">
        <f>'Planilla SO2 MR'!B32</f>
        <v>43053.490277777797</v>
      </c>
      <c r="B20" s="35">
        <f>'Planilla SO2 MR'!C32</f>
        <v>415</v>
      </c>
      <c r="C20" s="242"/>
      <c r="L20" s="49"/>
    </row>
    <row r="21" spans="1:13" x14ac:dyDescent="0.25">
      <c r="A21" s="63"/>
      <c r="B21" s="63"/>
      <c r="C21" s="63"/>
    </row>
    <row r="22" spans="1:13" x14ac:dyDescent="0.25">
      <c r="A22" s="63"/>
      <c r="B22" s="64"/>
      <c r="C22" s="64"/>
    </row>
    <row r="23" spans="1:13" x14ac:dyDescent="0.25">
      <c r="A23" s="63"/>
      <c r="B23" s="64"/>
      <c r="C23" s="64"/>
    </row>
    <row r="24" spans="1:13" x14ac:dyDescent="0.25">
      <c r="A24" s="63"/>
      <c r="B24" s="64"/>
      <c r="C24" s="64"/>
    </row>
    <row r="25" spans="1:13" x14ac:dyDescent="0.25">
      <c r="A25" s="63"/>
      <c r="B25" s="64"/>
      <c r="C25" s="64"/>
    </row>
    <row r="26" spans="1:13" x14ac:dyDescent="0.25">
      <c r="A26" s="63"/>
      <c r="B26" s="64"/>
      <c r="C26" s="64"/>
    </row>
    <row r="27" spans="1:13" x14ac:dyDescent="0.25">
      <c r="A27" s="25"/>
      <c r="B27" s="23"/>
      <c r="C27" s="32"/>
    </row>
    <row r="28" spans="1:13" x14ac:dyDescent="0.25">
      <c r="E28" s="92"/>
      <c r="F28" s="92"/>
    </row>
    <row r="29" spans="1:13" x14ac:dyDescent="0.25">
      <c r="A29" s="118" t="s">
        <v>4</v>
      </c>
      <c r="B29" s="118" t="s">
        <v>2</v>
      </c>
      <c r="C29" s="31"/>
      <c r="E29" s="88"/>
      <c r="F29" s="88"/>
    </row>
    <row r="30" spans="1:13" x14ac:dyDescent="0.25">
      <c r="A30" s="119" t="s">
        <v>20</v>
      </c>
      <c r="B30" s="119" t="s">
        <v>6</v>
      </c>
      <c r="C30" s="31"/>
      <c r="E30" s="88"/>
      <c r="F30" s="88"/>
    </row>
    <row r="31" spans="1:13" ht="15.75" thickBot="1" x14ac:dyDescent="0.3">
      <c r="A31" s="120"/>
      <c r="B31" s="120" t="s">
        <v>9</v>
      </c>
      <c r="C31" s="31"/>
      <c r="E31" s="88"/>
      <c r="F31" s="88"/>
    </row>
    <row r="32" spans="1:13" ht="15.75" thickBot="1" x14ac:dyDescent="0.3">
      <c r="A32" s="17">
        <f>'Planilla SO2 MR'!G16</f>
        <v>43053.49722222222</v>
      </c>
      <c r="B32" s="35">
        <f>'Planilla SO2 MR'!H16</f>
        <v>126.1</v>
      </c>
      <c r="C32" s="35" t="str">
        <f>'Planilla SO2 MR'!I16</f>
        <v>VEEC</v>
      </c>
      <c r="E32" s="208" t="s">
        <v>105</v>
      </c>
      <c r="F32" s="209"/>
      <c r="G32" s="209"/>
      <c r="H32" s="209"/>
      <c r="I32" s="209"/>
      <c r="J32" s="204"/>
      <c r="L32" s="151">
        <v>246.4</v>
      </c>
      <c r="M32" s="152">
        <v>0.50138888888888888</v>
      </c>
    </row>
    <row r="33" spans="1:13" x14ac:dyDescent="0.25">
      <c r="A33" s="17">
        <f>'Planilla SO2 MR'!G17</f>
        <v>43053.497916666667</v>
      </c>
      <c r="B33" s="35">
        <f>'Planilla SO2 MR'!H17</f>
        <v>147.4</v>
      </c>
      <c r="C33" s="35" t="str">
        <f>'Planilla SO2 MR'!I17</f>
        <v>VEEC</v>
      </c>
      <c r="E33" s="15"/>
      <c r="F33" s="95" t="s">
        <v>11</v>
      </c>
      <c r="G33" s="95"/>
      <c r="H33" s="46">
        <f>B35</f>
        <v>152</v>
      </c>
      <c r="I33" s="210" t="s">
        <v>16</v>
      </c>
      <c r="J33" s="211"/>
      <c r="L33" s="153">
        <f>H37</f>
        <v>252.03500000000003</v>
      </c>
      <c r="M33" s="154" t="s">
        <v>132</v>
      </c>
    </row>
    <row r="34" spans="1:13" x14ac:dyDescent="0.25">
      <c r="A34" s="17">
        <f>'Planilla SO2 MR'!G18</f>
        <v>43053.498611111107</v>
      </c>
      <c r="B34" s="35">
        <f>'Planilla SO2 MR'!H18</f>
        <v>152</v>
      </c>
      <c r="C34" s="35" t="str">
        <f>'Planilla SO2 MR'!I18</f>
        <v>VEEC</v>
      </c>
      <c r="E34" s="14"/>
      <c r="F34" s="91" t="s">
        <v>13</v>
      </c>
      <c r="G34" s="91"/>
      <c r="H34" s="47">
        <f>B40</f>
        <v>257.3</v>
      </c>
      <c r="I34" s="199" t="s">
        <v>16</v>
      </c>
      <c r="J34" s="200"/>
      <c r="L34" s="151">
        <v>257.5</v>
      </c>
      <c r="M34" s="152">
        <v>0.50208333333333333</v>
      </c>
    </row>
    <row r="35" spans="1:13" x14ac:dyDescent="0.25">
      <c r="A35" s="17">
        <f>'Planilla SO2 MR'!G19</f>
        <v>43053.499305555553</v>
      </c>
      <c r="B35" s="35">
        <f>'Planilla SO2 MR'!H19</f>
        <v>152</v>
      </c>
      <c r="C35" s="35" t="str">
        <f>'Planilla SO2 MR'!I19</f>
        <v>VEEC</v>
      </c>
      <c r="E35" s="14"/>
      <c r="F35" s="91" t="s">
        <v>14</v>
      </c>
      <c r="G35" s="91"/>
      <c r="H35" s="13">
        <f>(H34-H33)</f>
        <v>105.30000000000001</v>
      </c>
      <c r="I35" s="199" t="s">
        <v>16</v>
      </c>
      <c r="J35" s="200"/>
    </row>
    <row r="36" spans="1:13" x14ac:dyDescent="0.25">
      <c r="A36" s="110">
        <f>'Planilla SO2 MR'!G20</f>
        <v>43053.5</v>
      </c>
      <c r="B36" s="117">
        <f>'Planilla SO2 MR'!H20</f>
        <v>151.5</v>
      </c>
      <c r="C36" s="117" t="str">
        <f>'Planilla SO2 MR'!I20</f>
        <v>Inicio Inyección</v>
      </c>
      <c r="E36" s="14"/>
      <c r="F36" s="91" t="s">
        <v>12</v>
      </c>
      <c r="G36" s="91"/>
      <c r="H36" s="13">
        <f>0.95*H35</f>
        <v>100.03500000000001</v>
      </c>
      <c r="I36" s="199" t="s">
        <v>16</v>
      </c>
      <c r="J36" s="200"/>
      <c r="L36" s="155" t="s">
        <v>133</v>
      </c>
      <c r="M36" s="156">
        <f>FORECAST(L33,M32:M34,L32:L34)</f>
        <v>0.50174142892892903</v>
      </c>
    </row>
    <row r="37" spans="1:13" ht="15.75" thickBot="1" x14ac:dyDescent="0.3">
      <c r="A37" s="17">
        <f>'Planilla SO2 MR'!G21</f>
        <v>43053.500694444447</v>
      </c>
      <c r="B37" s="35">
        <f>'Planilla SO2 MR'!H21</f>
        <v>174.5</v>
      </c>
      <c r="C37" s="35">
        <f>'Planilla SO2 MR'!I21</f>
        <v>0</v>
      </c>
      <c r="E37" s="20"/>
      <c r="F37" s="93" t="s">
        <v>15</v>
      </c>
      <c r="G37" s="93"/>
      <c r="H37" s="19">
        <f>H36+H33</f>
        <v>252.03500000000003</v>
      </c>
      <c r="I37" s="201" t="s">
        <v>16</v>
      </c>
      <c r="J37" s="202"/>
    </row>
    <row r="38" spans="1:13" ht="15.75" thickBot="1" x14ac:dyDescent="0.3">
      <c r="A38" s="17">
        <f>'Planilla SO2 MR'!G22</f>
        <v>43053.501388888886</v>
      </c>
      <c r="B38" s="35">
        <f>'Planilla SO2 MR'!H22</f>
        <v>246.4</v>
      </c>
      <c r="C38" s="35">
        <f>'Planilla SO2 MR'!I22</f>
        <v>0</v>
      </c>
      <c r="E38" s="21"/>
      <c r="F38" s="94" t="s">
        <v>24</v>
      </c>
      <c r="G38" s="94"/>
      <c r="H38" s="22">
        <f>(A39-A36)</f>
        <v>2.0833333328482695E-3</v>
      </c>
      <c r="I38" s="203" t="s">
        <v>17</v>
      </c>
      <c r="J38" s="204"/>
    </row>
    <row r="39" spans="1:13" x14ac:dyDescent="0.25">
      <c r="A39" s="17">
        <f>'Planilla SO2 MR'!G23</f>
        <v>43053.502083333333</v>
      </c>
      <c r="B39" s="35">
        <f>'Planilla SO2 MR'!H23</f>
        <v>257.5</v>
      </c>
      <c r="C39" s="35">
        <f>'Planilla SO2 MR'!I23</f>
        <v>0</v>
      </c>
    </row>
    <row r="40" spans="1:13" x14ac:dyDescent="0.25">
      <c r="A40" s="17">
        <f>'Planilla SO2 MR'!G24</f>
        <v>43053.50277777778</v>
      </c>
      <c r="B40" s="35">
        <f>'Planilla SO2 MR'!H24</f>
        <v>257.3</v>
      </c>
      <c r="C40" s="35">
        <f>'Planilla SO2 MR'!I24</f>
        <v>0</v>
      </c>
    </row>
    <row r="41" spans="1:13" x14ac:dyDescent="0.25">
      <c r="A41" s="17">
        <f>'Planilla SO2 MR'!G25</f>
        <v>43053.503472222219</v>
      </c>
      <c r="B41" s="35">
        <f>'Planilla SO2 MR'!H25</f>
        <v>188.1</v>
      </c>
      <c r="C41" s="35">
        <f>'Planilla SO2 MR'!I25</f>
        <v>0</v>
      </c>
    </row>
    <row r="42" spans="1:13" x14ac:dyDescent="0.25">
      <c r="A42" s="17">
        <f>'Planilla SO2 MR'!G26</f>
        <v>43053.504166666666</v>
      </c>
      <c r="B42" s="35">
        <f>'Planilla SO2 MR'!H26</f>
        <v>152.1</v>
      </c>
      <c r="C42" s="35" t="str">
        <f>'Planilla SO2 MR'!I26</f>
        <v>VEEC</v>
      </c>
    </row>
    <row r="43" spans="1:13" x14ac:dyDescent="0.25">
      <c r="A43" s="17">
        <f>'Planilla SO2 MR'!G27</f>
        <v>43053.504861111112</v>
      </c>
      <c r="B43" s="35">
        <f>'Planilla SO2 MR'!H27</f>
        <v>148.9</v>
      </c>
      <c r="C43" s="35" t="str">
        <f>'Planilla SO2 MR'!I27</f>
        <v>VEEC</v>
      </c>
    </row>
    <row r="44" spans="1:13" x14ac:dyDescent="0.25">
      <c r="A44" s="17">
        <f>'Planilla SO2 MR'!G28</f>
        <v>43053.505555555552</v>
      </c>
      <c r="B44" s="35">
        <f>'Planilla SO2 MR'!H28</f>
        <v>146.5</v>
      </c>
      <c r="C44" s="35" t="str">
        <f>'Planilla SO2 MR'!I28</f>
        <v>VEEC</v>
      </c>
    </row>
    <row r="45" spans="1:13" x14ac:dyDescent="0.25">
      <c r="A45" s="17">
        <f>'Planilla SO2 MR'!G29</f>
        <v>43053.506249999999</v>
      </c>
      <c r="B45" s="35">
        <f>'Planilla SO2 MR'!H29</f>
        <v>115.6</v>
      </c>
      <c r="C45" s="35">
        <f>'Planilla SO2 MR'!I29</f>
        <v>0</v>
      </c>
    </row>
    <row r="46" spans="1:13" x14ac:dyDescent="0.25">
      <c r="A46" s="17">
        <f>'Planilla SO2 MR'!G30</f>
        <v>43053.506944444402</v>
      </c>
      <c r="B46" s="35">
        <f>'Planilla SO2 MR'!H30</f>
        <v>24.66</v>
      </c>
      <c r="C46" s="35">
        <f>'Planilla SO2 MR'!I30</f>
        <v>0</v>
      </c>
      <c r="E46" s="1"/>
      <c r="F46" s="92"/>
      <c r="G46" s="92"/>
      <c r="H46" s="18"/>
      <c r="I46" s="205"/>
      <c r="J46" s="205"/>
    </row>
    <row r="47" spans="1:13" x14ac:dyDescent="0.25">
      <c r="A47" s="17">
        <f>'Planilla SO2 MR'!G31</f>
        <v>43053.507638888899</v>
      </c>
      <c r="B47" s="35">
        <f>'Planilla SO2 MR'!H31</f>
        <v>22.76</v>
      </c>
      <c r="C47" s="35">
        <f>'Planilla SO2 MR'!I31</f>
        <v>0</v>
      </c>
    </row>
    <row r="48" spans="1:13" x14ac:dyDescent="0.25">
      <c r="A48" s="17">
        <f>'Planilla SO2 MR'!G32</f>
        <v>43053.508333333302</v>
      </c>
      <c r="B48" s="35">
        <f>'Planilla SO2 MR'!H32</f>
        <v>22.37</v>
      </c>
      <c r="C48" s="35">
        <f>'Planilla SO2 MR'!I32</f>
        <v>0</v>
      </c>
    </row>
    <row r="49" spans="1:3" x14ac:dyDescent="0.25">
      <c r="A49" s="17"/>
      <c r="B49" s="35"/>
      <c r="C49" s="35"/>
    </row>
    <row r="50" spans="1:3" x14ac:dyDescent="0.25">
      <c r="A50" s="63"/>
      <c r="B50" s="63"/>
      <c r="C50" s="63"/>
    </row>
    <row r="51" spans="1:3" x14ac:dyDescent="0.25">
      <c r="A51" s="63"/>
      <c r="B51" s="63"/>
      <c r="C51" s="63"/>
    </row>
    <row r="52" spans="1:3" x14ac:dyDescent="0.25">
      <c r="A52" s="63"/>
      <c r="B52" s="63"/>
      <c r="C52" s="63"/>
    </row>
    <row r="53" spans="1:3" x14ac:dyDescent="0.25">
      <c r="A53" s="63"/>
      <c r="B53" s="63"/>
      <c r="C53" s="63"/>
    </row>
    <row r="54" spans="1:3" x14ac:dyDescent="0.25">
      <c r="A54" s="63"/>
      <c r="B54" s="64"/>
      <c r="C54" s="64"/>
    </row>
    <row r="55" spans="1:3" x14ac:dyDescent="0.25">
      <c r="A55" s="63"/>
      <c r="B55" s="64"/>
      <c r="C55" s="64"/>
    </row>
    <row r="56" spans="1:3" x14ac:dyDescent="0.25">
      <c r="A56" s="63"/>
      <c r="B56" s="64"/>
      <c r="C56" s="64"/>
    </row>
    <row r="57" spans="1:3" x14ac:dyDescent="0.25">
      <c r="A57" s="63"/>
      <c r="B57" s="64"/>
      <c r="C57" s="64"/>
    </row>
    <row r="58" spans="1:3" x14ac:dyDescent="0.25">
      <c r="A58" s="63"/>
      <c r="B58" s="64"/>
      <c r="C58" s="64"/>
    </row>
    <row r="59" spans="1:3" x14ac:dyDescent="0.25">
      <c r="A59" s="63"/>
      <c r="B59" s="64"/>
      <c r="C59" s="64"/>
    </row>
    <row r="60" spans="1:3" x14ac:dyDescent="0.25">
      <c r="A60" s="63"/>
      <c r="B60" s="63"/>
      <c r="C60" s="63"/>
    </row>
    <row r="61" spans="1:3" x14ac:dyDescent="0.25">
      <c r="A61" s="25"/>
      <c r="B61" s="23"/>
      <c r="C61" s="32"/>
    </row>
    <row r="62" spans="1:3" x14ac:dyDescent="0.25">
      <c r="A62" s="25"/>
      <c r="B62" s="23"/>
      <c r="C62" s="32"/>
    </row>
    <row r="63" spans="1:3" x14ac:dyDescent="0.25">
      <c r="A63" s="25"/>
      <c r="B63" s="23"/>
      <c r="C63" s="32"/>
    </row>
    <row r="64" spans="1:3" x14ac:dyDescent="0.25">
      <c r="A64" s="25"/>
      <c r="B64" s="23"/>
      <c r="C64" s="32"/>
    </row>
  </sheetData>
  <mergeCells count="24">
    <mergeCell ref="E4:J4"/>
    <mergeCell ref="E5:G5"/>
    <mergeCell ref="E6:G6"/>
    <mergeCell ref="I6:J6"/>
    <mergeCell ref="E7:G7"/>
    <mergeCell ref="I7:J7"/>
    <mergeCell ref="I5:J5"/>
    <mergeCell ref="E8:G8"/>
    <mergeCell ref="I8:J8"/>
    <mergeCell ref="E9:G9"/>
    <mergeCell ref="I9:J9"/>
    <mergeCell ref="E10:G10"/>
    <mergeCell ref="I10:J10"/>
    <mergeCell ref="E16:G16"/>
    <mergeCell ref="I16:J16"/>
    <mergeCell ref="E32:J32"/>
    <mergeCell ref="I35:J35"/>
    <mergeCell ref="I33:J33"/>
    <mergeCell ref="I34:J34"/>
    <mergeCell ref="I36:J36"/>
    <mergeCell ref="I37:J37"/>
    <mergeCell ref="I38:J38"/>
    <mergeCell ref="I46:J46"/>
    <mergeCell ref="K10:P10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N k E A A B Q S w M E F A A C A A g A A 1 e E S 3 g Y R d S n A A A A + A A A A B I A H A B D b 2 5 m a W c v U G F j a 2 F n Z S 5 4 b W w g o h g A K K A U A A A A A A A A A A A A A A A A A A A A A A A A A A A A h Y / R C o I w G I V f R X b v N l e G x O + 8 8 F Y h C K L b M Z e O d I a b z X f r o k f q F R L K 6 q 7 L c / g O f O d x u 0 M 2 d W 1 w V Y P V v U l R h C k K l J F 9 p U 2 d o t G d w g R l H H Z C n k W t g h k 2 d j t Z n a L G u c u W E O 8 9 9 i v c D z V h l E b k W B Z 7 2 a h O h N p Y J 4 x U 6 L O q / q 8 Q h 8 N L h j M c R 3 i d J D F m m w j I U k O p z R d h s z G m Q H 5 K y M f W j Y P i y o Z 5 A W S J Q N 4 v + B N Q S w M E F A A C A A g A A 1 e E S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N X h E v f 1 v 6 W 0 A E A A O o G A A A T A B w A R m 9 y b X V s Y X M v U 2 V j d G l v b j E u b S C i G A A o o B Q A A A A A A A A A A A A A A A A A A A A A A A A A A A D t l F 1 v 2 j A U h u + R + A 9 H q S Y F K T C S d u v U K h d Z S E U v I A y y q 2 a b T H L G L P k j s h 0 0 h v r f Z 0 Y Z U L K t 2 2 W 1 X C T 2 8 X t O X v s 8 s s b C U C l g t v 3 6 1 + 1 W u 6 W / E I U l n D m M C i S M l q S E g l S B A y E w N O 0 W 2 C d V d I H C R m K 9 7 A 1 k U X M U x r 2 h D H u x F M Z O t O s k V / m j G r 1 C L 5 2 O d z d A R j k 1 q E L n 2 v E g l q z m Q o d v P E h E I U s q F q E f v A o 8 e F d L g z O z Y h j u h 7 2 x F P i h 4 2 2 t n D k 2 h 8 z x G y m l h k p J L p f U D j d + M z K 3 8 s k m Z n C I p E S l 3 a 1 3 D + 4 e 4 h F j s 4 I w o n R o V H 1 Y O K O V t L 7 5 n N r a + 3 q Z I k J / l o p v f W e r C r X 7 S x v e e u 3 c J P E w g m E 6 j e x u j d V D S Q w a y v H e g 7 U z S w O o K r 5 b E z W f o / q x k u x i B r + a n 1 o e N U k / + c 3 i x U v + 8 b w x I T h J O A r c d 9 o t K p o P 4 x i V T W 8 h O P f 7 / u U / Y X K Q / x + R 5 4 m I f 9 H 1 / a 5 / 2 b 3 4 e 0 L i q / y 9 t n 3 J 7 a v q c r q o k e U 7 s c 5 t k 1 b 2 B p M 6 H 0 m 2 4 m j y G L m G 3 W T / 5 w a 2 v A O 2 X h + x 1 e 8 / G 7 Y y S 9 F J H 0 f p + D Z L p 0 k K g 9 s I N h h E 4 E 4 m o 0 4 D B 6 f a t 0 / U j t M n C m 1 N 9 8 W f Z a N o G j + 4 f a T 9 L Y r f A V B L A Q I t A B Q A A g A I A A N X h E t 4 G E X U p w A A A P g A A A A S A A A A A A A A A A A A A A A A A A A A A A B D b 2 5 m a W c v U G F j a 2 F n Z S 5 4 b W x Q S w E C L Q A U A A I A C A A D V 4 R L D 8 r p q 6 Q A A A D p A A A A E w A A A A A A A A A A A A A A A A D z A A A A W 0 N v b n R l b n R f V H l w Z X N d L n h t b F B L A Q I t A B Q A A g A I A A N X h E v f 1 v 6 W 0 A E A A O o G A A A T A A A A A A A A A A A A A A A A A O Q B A A B G b 3 J t d W x h c y 9 T Z W N 0 a W 9 u M S 5 t U E s F B g A A A A A D A A M A w g A A A A E E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j A h A A A A A A A A D i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a W 5 l Y W x p Z G F k J T I w Y 2 F w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Q 2 9 1 b n Q i I F Z h b H V l P S J s M T Q 0 M C I g L z 4 8 R W 5 0 c n k g V H l w Z T 0 i R m l s b F N 0 Y X R 1 c y I g V m F s d W U 9 I n N D b 2 1 w b G V 0 Z S I g L z 4 8 R W 5 0 c n k g V H l w Z T 0 i R m l s b E V y c m 9 y Q 2 9 1 b n Q i I F Z h b H V l P S J s N j k z I i A v P j x F b n R y e S B U e X B l P S J G a W x s Q 2 9 s d W 1 u V H l w Z X M i I F Z h b H V l P S J z Q n d V R 0 J R W U Z C Z 1 k 9 I i A v P j x F b n R y e S B U e X B l P S J G a W x s Q 2 9 s d W 1 u T m F t Z X M i I F Z h b H V l P S J z W y Z x d W 9 0 O 0 Z F Q 0 h B I E h P U k E m c X V v d D s s J n F 1 b 3 Q 7 U 0 8 y I H B w b S Z x d W 9 0 O y w m c X V v d D t F J n F 1 b 3 Q 7 L C Z x d W 9 0 O 1 N P M i B t Q S Z x d W 9 0 O y w m c X V v d D t F X z E m c X V v d D s s J n F 1 b 3 Q 7 U 0 8 y I G 1 n L 2 1 e M y Z x d W 9 0 O y w m c X V v d D t F X z I m c X V v d D s s J n F 1 b 3 Q 7 Q 2 9 s d W 1 u M S Z x d W 9 0 O 1 0 i I C 8 + P E V u d H J 5 I F R 5 c G U 9 I k Z p b G x F c n J v c k N v Z G U i I F Z h b H V l P S J z V W 5 r b m 9 3 b i I g L z 4 8 R W 5 0 c n k g V H l w Z T 0 i T m F t Z V V w Z G F 0 Z W R B Z n R l c k Z p b G w i I F Z h b H V l P S J s M C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x p b m V h b G l k Y W Q g Y 2 F w M i 9 U a X B v I G N h b W J p Y W R v L n t G R U N I Q S B I T 1 J B L D B 9 J n F 1 b 3 Q 7 L C Z x d W 9 0 O 1 N l Y 3 R p b 2 4 x L 2 x p b m V h b G l k Y W Q g Y 2 F w M i 9 U a X B v I G N h b W J p Y W R v L n t T T z I g c H B t L D F 9 J n F 1 b 3 Q 7 L C Z x d W 9 0 O 1 N l Y 3 R p b 2 4 x L 2 x p b m V h b G l k Y W Q g Y 2 F w M i 9 U a X B v I G N h b W J p Y W R v L n t F L D J 9 J n F 1 b 3 Q 7 L C Z x d W 9 0 O 1 N l Y 3 R p b 2 4 x L 2 x p b m V h b G l k Y W Q g Y 2 F w M i 9 U a X B v I G N h b W J p Y W R v L n t T T z I g b U E s M 3 0 m c X V v d D s s J n F 1 b 3 Q 7 U 2 V j d G l v b j E v b G l u Z W F s a W R h Z C B j Y X A y L 1 R p c G 8 g Y 2 F t Y m l h Z G 8 u e 0 V f M S w 0 f S Z x d W 9 0 O y w m c X V v d D t T Z W N 0 a W 9 u M S 9 s a W 5 l Y W x p Z G F k I G N h c D I v V G l w b y B j Y W 1 i a W F k b y 5 7 U 0 8 y I G 1 n L 2 1 e M y w 1 f S Z x d W 9 0 O y w m c X V v d D t T Z W N 0 a W 9 u M S 9 s a W 5 l Y W x p Z G F k I G N h c D I v V G l w b y B j Y W 1 i a W F k b y 5 7 R V 8 y L D Z 9 J n F 1 b 3 Q 7 L C Z x d W 9 0 O 1 N l Y 3 R p b 2 4 x L 2 x p b m V h b G l k Y W Q g Y 2 F w M i 9 U a X B v I G N h b W J p Y W R v L n s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b G l u Z W F s a W R h Z C B j Y X A y L 1 R p c G 8 g Y 2 F t Y m l h Z G 8 u e 0 Z F Q 0 h B I E h P U k E s M H 0 m c X V v d D s s J n F 1 b 3 Q 7 U 2 V j d G l v b j E v b G l u Z W F s a W R h Z C B j Y X A y L 1 R p c G 8 g Y 2 F t Y m l h Z G 8 u e 1 N P M i B w c G 0 s M X 0 m c X V v d D s s J n F 1 b 3 Q 7 U 2 V j d G l v b j E v b G l u Z W F s a W R h Z C B j Y X A y L 1 R p c G 8 g Y 2 F t Y m l h Z G 8 u e 0 U s M n 0 m c X V v d D s s J n F 1 b 3 Q 7 U 2 V j d G l v b j E v b G l u Z W F s a W R h Z C B j Y X A y L 1 R p c G 8 g Y 2 F t Y m l h Z G 8 u e 1 N P M i B t Q S w z f S Z x d W 9 0 O y w m c X V v d D t T Z W N 0 a W 9 u M S 9 s a W 5 l Y W x p Z G F k I G N h c D I v V G l w b y B j Y W 1 i a W F k b y 5 7 R V 8 x L D R 9 J n F 1 b 3 Q 7 L C Z x d W 9 0 O 1 N l Y 3 R p b 2 4 x L 2 x p b m V h b G l k Y W Q g Y 2 F w M i 9 U a X B v I G N h b W J p Y W R v L n t T T z I g b W c v b V 4 z L D V 9 J n F 1 b 3 Q 7 L C Z x d W 9 0 O 1 N l Y 3 R p b 2 4 x L 2 x p b m V h b G l k Y W Q g Y 2 F w M i 9 U a X B v I G N h b W J p Y W R v L n t F X z I s N n 0 m c X V v d D s s J n F 1 b 3 Q 7 U 2 V j d G l v b j E v b G l u Z W F s a W R h Z C B j Y X A y L 1 R p c G 8 g Y 2 F t Y m l h Z G 8 u e y w 3 f S Z x d W 9 0 O 1 0 s J n F 1 b 3 Q 7 U m V s Y X R p b 2 5 z a G l w S W 5 m b y Z x d W 9 0 O z p b X X 0 i I C 8 + P E V u d H J 5 I F R 5 c G U 9 I k Z p b G x M Y X N 0 V X B k Y X R l Z C I g V m F s d W U 9 I m Q y M D E 3 L T E w L T E 5 V D E 2 O j M 5 O j A 2 L j E 2 M T A 3 N j d a I i A v P j w v U 3 R h Y m x l R W 5 0 c m l l c z 4 8 L 0 l 0 Z W 0 + P E l 0 Z W 0 + P E l 0 Z W 1 M b 2 N h d G l v b j 4 8 S X R l b V R 5 c G U + R m 9 y b X V s Y T w v S X R l b V R 5 c G U + P E l 0 Z W 1 Q Y X R o P l N l Y 3 R p b 2 4 x L 2 x p b m V h b G l k Y W Q l M j B j Y X A y L 0 9 y a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p b m V h b G l k Y W Q l M j B j Y X A y L 0 V u Y 2 F i Z X p h Z G 9 z J T I w c H J v b W 9 2 a W R v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p b m V h b G l k Y W Q l M j B j Y X A y L 1 R p c G 8 l M j B j Y W 1 i a W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h c D I l M j A y M z E w M T c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N 0 Y X R 1 c y I g V m F s d W U 9 I n N D b 2 1 w b G V 0 Z S I g L z 4 8 R W 5 0 c n k g V H l w Z T 0 i R m l s b E N v d W 5 0 I i B W Y W x 1 Z T 0 i b D E 0 N D A i I C 8 + P E V u d H J 5 I F R 5 c G U 9 I k Z p b G x F c n J v c k N v d W 5 0 I i B W Y W x 1 Z T 0 i b D Y y N S I g L z 4 8 R W 5 0 c n k g V H l w Z T 0 i R m l s b E N v b H V t b l R 5 c G V z I i B W Y W x 1 Z T 0 i c 0 J 3 V U d C U V l G Q m d Z P S I g L z 4 8 R W 5 0 c n k g V H l w Z T 0 i R m l s b E N v b H V t b k 5 h b W V z I i B W Y W x 1 Z T 0 i c 1 s m c X V v d D t G R U N I Q S B I T 1 J B J n F 1 b 3 Q 7 L C Z x d W 9 0 O 1 N P M i B w c G 0 m c X V v d D s s J n F 1 b 3 Q 7 R S Z x d W 9 0 O y w m c X V v d D t T T z I g b U E m c X V v d D s s J n F 1 b 3 Q 7 R V 8 x J n F 1 b 3 Q 7 L C Z x d W 9 0 O 1 N P M i B t Z y 9 t X j M m c X V v d D s s J n F 1 b 3 Q 7 R V 8 y J n F 1 b 3 Q 7 L C Z x d W 9 0 O 0 N v b H V t b j E m c X V v d D t d I i A v P j x F b n R y e S B U e X B l P S J G a W x s R X J y b 3 J D b 2 R l I i B W Y W x 1 Z T 0 i c 1 V u a 2 5 v d 2 4 i I C 8 + P E V u d H J 5 I F R 5 c G U 9 I k Z p b G x M Y X N 0 V X B k Y X R l Z C I g V m F s d W U 9 I m Q y M D E 3 L T E w L T I z V D E 2 O j Q x O j Q 1 L j k 4 O T U 1 M T h a I i A v P j x F b n R y e S B U e X B l P S J O Y W 1 l V X B k Y X R l Z E F m d G V y R m l s b C I g V m F s d W U 9 I m w w I i A v P j x F b n R y e S B U e X B l P S J B Z G R l Z F R v R G F 0 Y U 1 v Z G V s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2 F w M i A y M z E w M T c v V G l w b y B j Y W 1 i a W F k b y 5 7 R k V D S E E g S E 9 S Q S w w f S Z x d W 9 0 O y w m c X V v d D t T Z W N 0 a W 9 u M S 9 j Y X A y I D I z M T A x N y 9 U a X B v I G N h b W J p Y W R v L n t T T z I g c H B t L D F 9 J n F 1 b 3 Q 7 L C Z x d W 9 0 O 1 N l Y 3 R p b 2 4 x L 2 N h c D I g M j M x M D E 3 L 1 R p c G 8 g Y 2 F t Y m l h Z G 8 u e 0 U s M n 0 m c X V v d D s s J n F 1 b 3 Q 7 U 2 V j d G l v b j E v Y 2 F w M i A y M z E w M T c v V G l w b y B j Y W 1 i a W F k b y 5 7 U 0 8 y I G 1 B L D N 9 J n F 1 b 3 Q 7 L C Z x d W 9 0 O 1 N l Y 3 R p b 2 4 x L 2 N h c D I g M j M x M D E 3 L 1 R p c G 8 g Y 2 F t Y m l h Z G 8 u e 0 V f M S w 0 f S Z x d W 9 0 O y w m c X V v d D t T Z W N 0 a W 9 u M S 9 j Y X A y I D I z M T A x N y 9 U a X B v I G N h b W J p Y W R v L n t T T z I g b W c v b V 4 z L D V 9 J n F 1 b 3 Q 7 L C Z x d W 9 0 O 1 N l Y 3 R p b 2 4 x L 2 N h c D I g M j M x M D E 3 L 1 R p c G 8 g Y 2 F t Y m l h Z G 8 u e 0 V f M i w 2 f S Z x d W 9 0 O y w m c X V v d D t T Z W N 0 a W 9 u M S 9 j Y X A y I D I z M T A x N y 9 U a X B v I G N h b W J p Y W R v L n s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Y 2 F w M i A y M z E w M T c v V G l w b y B j Y W 1 i a W F k b y 5 7 R k V D S E E g S E 9 S Q S w w f S Z x d W 9 0 O y w m c X V v d D t T Z W N 0 a W 9 u M S 9 j Y X A y I D I z M T A x N y 9 U a X B v I G N h b W J p Y W R v L n t T T z I g c H B t L D F 9 J n F 1 b 3 Q 7 L C Z x d W 9 0 O 1 N l Y 3 R p b 2 4 x L 2 N h c D I g M j M x M D E 3 L 1 R p c G 8 g Y 2 F t Y m l h Z G 8 u e 0 U s M n 0 m c X V v d D s s J n F 1 b 3 Q 7 U 2 V j d G l v b j E v Y 2 F w M i A y M z E w M T c v V G l w b y B j Y W 1 i a W F k b y 5 7 U 0 8 y I G 1 B L D N 9 J n F 1 b 3 Q 7 L C Z x d W 9 0 O 1 N l Y 3 R p b 2 4 x L 2 N h c D I g M j M x M D E 3 L 1 R p c G 8 g Y 2 F t Y m l h Z G 8 u e 0 V f M S w 0 f S Z x d W 9 0 O y w m c X V v d D t T Z W N 0 a W 9 u M S 9 j Y X A y I D I z M T A x N y 9 U a X B v I G N h b W J p Y W R v L n t T T z I g b W c v b V 4 z L D V 9 J n F 1 b 3 Q 7 L C Z x d W 9 0 O 1 N l Y 3 R p b 2 4 x L 2 N h c D I g M j M x M D E 3 L 1 R p c G 8 g Y 2 F t Y m l h Z G 8 u e 0 V f M i w 2 f S Z x d W 9 0 O y w m c X V v d D t T Z W N 0 a W 9 u M S 9 j Y X A y I D I z M T A x N y 9 U a X B v I G N h b W J p Y W R v L n s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h c D I l M j A y M z E w M T c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F w M i U y M D I z M T A x N y 9 F b m N h Y m V 6 Y W R v c y U y M H B y b 2 1 v d m l k b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Y X A y J T I w M j M x M D E 3 L 1 R p c G 8 l M j B j Y W 1 i a W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0 L T E x L T E 3 L T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y c m 9 y Q 2 9 k Z S I g V m F s d W U 9 I n N V b m t u b 3 d u I i A v P j x F b n R y e S B U e X B l P S J G a W x s Q 2 9 s d W 1 u T m F t Z X M i I F Z h b H V l P S J z W y Z x d W 9 0 O 1 R p b W U m c X V v d D s s J n F 1 b 3 Q 7 T U 9 O S V R P U k V P I E R J Q S B T T z I g Q S A o U F B N K S Z x d W 9 0 O y w m c X V v d D t N T 0 5 J V E 9 S R U 8 g R E l B I F N P M i B C I C h Q U E 0 p J n F 1 b 3 Q 7 L C Z x d W 9 0 O 0 1 P T k l U T 1 J F T y B E S U E g T k 8 g K F B Q T S k m c X V v d D s s J n F 1 b 3 Q 7 T U 9 O S V R P U k V P I E R J Q S B P M i A o J S k m c X V v d D s s J n F 1 b 3 Q 7 T U 9 O S V R P U k V P I E R J Q S B N Q V J D Q S B T T z I g Q S Z x d W 9 0 O 1 0 i I C 8 + P E V u d H J 5 I F R 5 c G U 9 I k Z p b G x D b 2 x 1 b W 5 U e X B l c y I g V m F s d W U 9 I n N C Z 1 V G Q l F V R i I g L z 4 8 R W 5 0 c n k g V H l w Z T 0 i R m l s b E V y c m 9 y Q 2 9 1 b n Q i I F Z h b H V l P S J s M S I g L z 4 8 R W 5 0 c n k g V H l w Z T 0 i R m l s b E N v d W 5 0 I i B W Y W x 1 Z T 0 i b D Q 5 N S I g L z 4 8 R W 5 0 c n k g V H l w Z T 0 i R m l s b F N 0 Y X R 1 c y I g V m F s d W U 9 I n N D b 2 1 w b G V 0 Z S I g L z 4 8 R W 5 0 c n k g V H l w Z T 0 i T m F t Z V V w Z G F 0 Z W R B Z n R l c k Z p b G w i I F Z h b H V l P S J s M C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E 0 L T E x L T E 3 L T Q v V G l w b y B j Y W 1 i a W F k b y 5 7 V G l t Z S w w f S Z x d W 9 0 O y w m c X V v d D t T Z W N 0 a W 9 u M S 8 x N C 0 x M S 0 x N y 0 0 L 1 R p c G 8 g Y 2 F t Y m l h Z G 8 u e 0 1 P T k l U T 1 J F T y B E S U E g U 0 8 y I E E g K F B Q T S k s M X 0 m c X V v d D s s J n F 1 b 3 Q 7 U 2 V j d G l v b j E v M T Q t M T E t M T c t N C 9 U a X B v I G N h b W J p Y W R v L n t N T 0 5 J V E 9 S R U 8 g R E l B I F N P M i B C I C h Q U E 0 p L D J 9 J n F 1 b 3 Q 7 L C Z x d W 9 0 O 1 N l Y 3 R p b 2 4 x L z E 0 L T E x L T E 3 L T Q v V G l w b y B j Y W 1 i a W F k b y 5 7 T U 9 O S V R P U k V P I E R J Q S B O T y A o U F B N K S w z f S Z x d W 9 0 O y w m c X V v d D t T Z W N 0 a W 9 u M S 8 x N C 0 x M S 0 x N y 0 0 L 1 R p c G 8 g Y 2 F t Y m l h Z G 8 u e 0 1 P T k l U T 1 J F T y B E S U E g T z I g K C U p L D R 9 J n F 1 b 3 Q 7 L C Z x d W 9 0 O 1 N l Y 3 R p b 2 4 x L z E 0 L T E x L T E 3 L T Q v V G l w b y B j Y W 1 i a W F k b y 5 7 T U 9 O S V R P U k V P I E R J Q S B N Q V J D Q S B T T z I g Q S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8 x N C 0 x M S 0 x N y 0 0 L 1 R p c G 8 g Y 2 F t Y m l h Z G 8 u e 1 R p b W U s M H 0 m c X V v d D s s J n F 1 b 3 Q 7 U 2 V j d G l v b j E v M T Q t M T E t M T c t N C 9 U a X B v I G N h b W J p Y W R v L n t N T 0 5 J V E 9 S R U 8 g R E l B I F N P M i B B I C h Q U E 0 p L D F 9 J n F 1 b 3 Q 7 L C Z x d W 9 0 O 1 N l Y 3 R p b 2 4 x L z E 0 L T E x L T E 3 L T Q v V G l w b y B j Y W 1 i a W F k b y 5 7 T U 9 O S V R P U k V P I E R J Q S B T T z I g Q i A o U F B N K S w y f S Z x d W 9 0 O y w m c X V v d D t T Z W N 0 a W 9 u M S 8 x N C 0 x M S 0 x N y 0 0 L 1 R p c G 8 g Y 2 F t Y m l h Z G 8 u e 0 1 P T k l U T 1 J F T y B E S U E g T k 8 g K F B Q T S k s M 3 0 m c X V v d D s s J n F 1 b 3 Q 7 U 2 V j d G l v b j E v M T Q t M T E t M T c t N C 9 U a X B v I G N h b W J p Y W R v L n t N T 0 5 J V E 9 S R U 8 g R E l B I E 8 y I C g l K S w 0 f S Z x d W 9 0 O y w m c X V v d D t T Z W N 0 a W 9 u M S 8 x N C 0 x M S 0 x N y 0 0 L 1 R p c G 8 g Y 2 F t Y m l h Z G 8 u e 0 1 P T k l U T 1 J F T y B E S U E g T U F S Q 0 E g U 0 8 y I E E s N X 0 m c X V v d D t d L C Z x d W 9 0 O 1 J l b G F 0 a W 9 u c 2 h p c E l u Z m 8 m c X V v d D s 6 W 1 1 9 I i A v P j x F b n R y e S B U e X B l P S J G a W x s T G F z d F V w Z G F 0 Z W Q i I F Z h b H V l P S J k M j A x N y 0 x M S 0 x N V Q x M T o y N T o w N C 4 2 M z A w O D Q w W i I g L z 4 8 L 1 N 0 Y W J s Z U V u d H J p Z X M + P C 9 J d G V t P j x J d G V t P j x J d G V t T G 9 j Y X R p b 2 4 + P E l 0 Z W 1 U e X B l P k Z v c m 1 1 b G E 8 L 0 l 0 Z W 1 U e X B l P j x J d G V t U G F 0 a D 5 T Z W N 0 a W 9 u M S 8 x N C 0 x M S 0 x N y 0 0 L 0 9 y a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0 L T E x L T E 3 L T Q v R W 5 j Y W J l e m F k b 3 M l M j B w c m 9 t b 3 Z p Z G 9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Q t M T E t M T c t N C 9 U a X B v J T I w Y 2 F t Y m l h Z G 8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Q 9 K d u w t i Z U y 1 C e u v M F q b l Q A A A A A C A A A A A A A Q Z g A A A A E A A C A A A A D p P u l F w g q T I s N Q I d a p K M q k Q z B / T N A b t 0 b n 9 3 q y d p g X 0 g A A A A A O g A A A A A I A A C A A A A B d P 2 K d 8 U Q C l 1 P i 1 f X b + 3 g e y u 4 l F P y p Y H z 0 W 5 p q W T V i e 1 A A A A A k 8 + P v i U 4 a F 9 G A m L s x 2 G m G v k W H 9 q o 2 j A 5 + P G d H K Q Y J y 7 x 5 g V X V o v z R 1 r r q N g a J O Q 6 X 0 v / B 1 m P I y l F k i l 2 W t N Y R A S 5 b J F L S h n O l 9 I M J g z u r 6 E A A A A D r R v L 1 l g 2 e q p M G 6 F w / s G n 5 g z z T 6 Y T 3 + q K / A H v p 4 L x 7 8 7 D W J 0 B i 9 o 3 v b h H w h E a v 3 1 Z v r u O K i D O C p e v e L 3 T 5 D B R 5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0E44E1DB8F00244BAA42D38EE4C35C7" ma:contentTypeVersion="7" ma:contentTypeDescription="Crear nuevo documento." ma:contentTypeScope="" ma:versionID="907c6aef18a7dd7eacb8b96e697907fa">
  <xsd:schema xmlns:xsd="http://www.w3.org/2001/XMLSchema" xmlns:xs="http://www.w3.org/2001/XMLSchema" xmlns:p="http://schemas.microsoft.com/office/2006/metadata/properties" xmlns:ns2="14ace83b-728f-4a0e-94f7-b860a175469e" xmlns:ns3="deb5bcad-2e4b-41f3-a695-149c7b1ff801" targetNamespace="http://schemas.microsoft.com/office/2006/metadata/properties" ma:root="true" ma:fieldsID="0564597ae0009768672ab62f6f88ff15" ns2:_="" ns3:_="">
    <xsd:import namespace="14ace83b-728f-4a0e-94f7-b860a175469e"/>
    <xsd:import namespace="deb5bcad-2e4b-41f3-a695-149c7b1ff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ace83b-728f-4a0e-94f7-b860a1754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b5bcad-2e4b-41f3-a695-149c7b1ff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1B0985-FD93-45FA-9059-3EF34AF19A4D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B16EB67E-E123-4E6F-9326-22C38352BC30}"/>
</file>

<file path=customXml/itemProps3.xml><?xml version="1.0" encoding="utf-8"?>
<ds:datastoreItem xmlns:ds="http://schemas.openxmlformats.org/officeDocument/2006/customXml" ds:itemID="{00A054BD-9ADD-43DA-986D-0D7537B0208E}"/>
</file>

<file path=customXml/itemProps4.xml><?xml version="1.0" encoding="utf-8"?>
<ds:datastoreItem xmlns:ds="http://schemas.openxmlformats.org/officeDocument/2006/customXml" ds:itemID="{ACCAA786-45D5-411B-9CEB-C8B09C5783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23</vt:i4>
      </vt:variant>
    </vt:vector>
  </HeadingPairs>
  <TitlesOfParts>
    <vt:vector size="23" baseType="lpstr">
      <vt:lpstr>molymet 141117 MR</vt:lpstr>
      <vt:lpstr>Planilla O2 MR</vt:lpstr>
      <vt:lpstr>Calculo TR O2 MR</vt:lpstr>
      <vt:lpstr>Estabilidad O2 MR</vt:lpstr>
      <vt:lpstr>Planilla NO MR</vt:lpstr>
      <vt:lpstr>Calculo TR NO MR</vt:lpstr>
      <vt:lpstr>Estabilidad NO MR</vt:lpstr>
      <vt:lpstr>Planilla SO2 MR</vt:lpstr>
      <vt:lpstr>Calculo TR SO2 MR</vt:lpstr>
      <vt:lpstr>Estabilidad SO2 MR</vt:lpstr>
      <vt:lpstr>Datos cems</vt:lpstr>
      <vt:lpstr>Planilla O2 CEMS</vt:lpstr>
      <vt:lpstr>Calculo TR O2 CEMS</vt:lpstr>
      <vt:lpstr>Estabilidad O2 CEMS</vt:lpstr>
      <vt:lpstr>Planilla NO CEMS</vt:lpstr>
      <vt:lpstr>Calculo TR NO CEMS</vt:lpstr>
      <vt:lpstr>Estabilidad NO CEMS</vt:lpstr>
      <vt:lpstr>Planilla SO2A CEMS</vt:lpstr>
      <vt:lpstr>Calculo TR SO2A CEMS</vt:lpstr>
      <vt:lpstr>Estabilidad SO2A CEMS</vt:lpstr>
      <vt:lpstr>Planilla SO2B CEMS</vt:lpstr>
      <vt:lpstr>Calculo TR SO2B CEMS</vt:lpstr>
      <vt:lpstr>Estabilidad SO2B CEMS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MLV</dc:creator>
  <cp:lastModifiedBy>serpramemc</cp:lastModifiedBy>
  <cp:lastPrinted>2013-06-28T22:08:52Z</cp:lastPrinted>
  <dcterms:created xsi:type="dcterms:W3CDTF">2013-06-20T19:12:35Z</dcterms:created>
  <dcterms:modified xsi:type="dcterms:W3CDTF">2017-12-07T18:42:00Z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0x01010090E44E1DB8F00244BAA42D38EE4C35C7</vt:lpwstr>
  </property>
</Properties>
</file>